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2E09D8E7-F0D4-4762-9DCB-7064E9DBC90D}" xr6:coauthVersionLast="47" xr6:coauthVersionMax="47" xr10:uidLastSave="{27FC48C2-2123-4C30-9DC9-9DE81B7215DE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AKOM" sheetId="2" r:id="rId3"/>
    <sheet name="Brownies" sheetId="6" r:id="rId4"/>
    <sheet name="Chicken Dinners" sheetId="15" r:id="rId5"/>
    <sheet name="Funguys" sheetId="7" r:id="rId6"/>
    <sheet name="Googong Hogs" sheetId="10" r:id="rId7"/>
    <sheet name="Hornets" sheetId="9" r:id="rId8"/>
    <sheet name="Raiders" sheetId="14" r:id="rId9"/>
    <sheet name="Strugglers" sheetId="17" r:id="rId10"/>
    <sheet name="TBA" sheetId="11" r:id="rId11"/>
    <sheet name="Thunder" sheetId="5" r:id="rId12"/>
    <sheet name="Games" sheetId="13" state="hidden" r:id="rId13"/>
  </sheets>
  <externalReferences>
    <externalReference r:id="rId14"/>
  </externalReference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17" l="1"/>
  <c r="O17" i="17"/>
  <c r="R17" i="17"/>
  <c r="P17" i="17" s="1"/>
  <c r="S17" i="17"/>
  <c r="T17" i="17"/>
  <c r="N18" i="17"/>
  <c r="O18" i="17"/>
  <c r="R18" i="17"/>
  <c r="S18" i="17"/>
  <c r="P18" i="17" s="1"/>
  <c r="T18" i="17"/>
  <c r="N19" i="17"/>
  <c r="O19" i="17"/>
  <c r="R19" i="17"/>
  <c r="P19" i="17" s="1"/>
  <c r="S19" i="17"/>
  <c r="T19" i="17"/>
  <c r="N20" i="17"/>
  <c r="O20" i="17"/>
  <c r="R20" i="17"/>
  <c r="P20" i="17" s="1"/>
  <c r="S20" i="17"/>
  <c r="T20" i="17"/>
  <c r="N21" i="17"/>
  <c r="O21" i="17"/>
  <c r="R21" i="17"/>
  <c r="P21" i="17" s="1"/>
  <c r="S21" i="17"/>
  <c r="T21" i="17"/>
  <c r="N14" i="10"/>
  <c r="O14" i="10"/>
  <c r="R14" i="10"/>
  <c r="P14" i="10" s="1"/>
  <c r="S14" i="10"/>
  <c r="T14" i="10"/>
  <c r="N15" i="10"/>
  <c r="O15" i="10"/>
  <c r="R15" i="10"/>
  <c r="S15" i="10"/>
  <c r="P15" i="10" s="1"/>
  <c r="T15" i="10"/>
  <c r="N16" i="10"/>
  <c r="O16" i="10"/>
  <c r="R16" i="10"/>
  <c r="P16" i="10" s="1"/>
  <c r="S16" i="10"/>
  <c r="T16" i="10"/>
  <c r="N17" i="10"/>
  <c r="O17" i="10"/>
  <c r="R17" i="10"/>
  <c r="P17" i="10" s="1"/>
  <c r="S17" i="10"/>
  <c r="T17" i="10"/>
  <c r="N18" i="10"/>
  <c r="O18" i="10"/>
  <c r="P18" i="10"/>
  <c r="R18" i="10"/>
  <c r="S18" i="10"/>
  <c r="T18" i="10"/>
  <c r="N19" i="10"/>
  <c r="O19" i="10"/>
  <c r="R19" i="10"/>
  <c r="P19" i="10" s="1"/>
  <c r="S19" i="10"/>
  <c r="T19" i="10"/>
  <c r="N20" i="10"/>
  <c r="O20" i="10"/>
  <c r="R20" i="10"/>
  <c r="P20" i="10" s="1"/>
  <c r="S20" i="10"/>
  <c r="T20" i="10"/>
  <c r="A37" i="15"/>
  <c r="C37" i="15"/>
  <c r="D37" i="15"/>
  <c r="E37" i="15"/>
  <c r="F37" i="15"/>
  <c r="G37" i="15"/>
  <c r="H37" i="15"/>
  <c r="I37" i="15"/>
  <c r="J37" i="15"/>
  <c r="K37" i="15"/>
  <c r="L37" i="15"/>
  <c r="M37" i="15"/>
  <c r="N18" i="15"/>
  <c r="O18" i="15"/>
  <c r="R18" i="15"/>
  <c r="P18" i="15" s="1"/>
  <c r="S18" i="15"/>
  <c r="T18" i="15"/>
  <c r="A42" i="10"/>
  <c r="C42" i="10"/>
  <c r="D42" i="10"/>
  <c r="E42" i="10"/>
  <c r="F42" i="10"/>
  <c r="G42" i="10"/>
  <c r="H42" i="10"/>
  <c r="I42" i="10"/>
  <c r="J42" i="10"/>
  <c r="K42" i="10"/>
  <c r="L42" i="10"/>
  <c r="M42" i="10"/>
  <c r="A44" i="17"/>
  <c r="C44" i="17"/>
  <c r="D44" i="17"/>
  <c r="E44" i="17"/>
  <c r="F44" i="17"/>
  <c r="G44" i="17"/>
  <c r="H44" i="17"/>
  <c r="I44" i="17"/>
  <c r="J44" i="17"/>
  <c r="K44" i="17"/>
  <c r="L44" i="17"/>
  <c r="M44" i="17"/>
  <c r="R22" i="17"/>
  <c r="S22" i="17"/>
  <c r="T22" i="17"/>
  <c r="A41" i="10"/>
  <c r="C41" i="10"/>
  <c r="D41" i="10"/>
  <c r="E41" i="10"/>
  <c r="F41" i="10"/>
  <c r="G41" i="10"/>
  <c r="H41" i="10"/>
  <c r="I41" i="10"/>
  <c r="J41" i="10"/>
  <c r="K41" i="10"/>
  <c r="L41" i="10"/>
  <c r="M41" i="10"/>
  <c r="A36" i="15"/>
  <c r="C36" i="15"/>
  <c r="D36" i="15"/>
  <c r="E36" i="15"/>
  <c r="F36" i="15"/>
  <c r="G36" i="15"/>
  <c r="H36" i="15"/>
  <c r="I36" i="15"/>
  <c r="J36" i="15"/>
  <c r="K36" i="15"/>
  <c r="L36" i="15"/>
  <c r="M36" i="15"/>
  <c r="N17" i="15"/>
  <c r="O17" i="15"/>
  <c r="R17" i="15"/>
  <c r="S17" i="15"/>
  <c r="T17" i="15"/>
  <c r="N12" i="6"/>
  <c r="O12" i="6"/>
  <c r="R12" i="6"/>
  <c r="S12" i="6"/>
  <c r="T12" i="6"/>
  <c r="N13" i="6"/>
  <c r="O13" i="6"/>
  <c r="R13" i="6"/>
  <c r="S13" i="6"/>
  <c r="T13" i="6"/>
  <c r="N16" i="14"/>
  <c r="O16" i="14"/>
  <c r="R16" i="14"/>
  <c r="S16" i="14"/>
  <c r="T16" i="14"/>
  <c r="N5" i="17"/>
  <c r="O5" i="17"/>
  <c r="N6" i="17"/>
  <c r="O6" i="17"/>
  <c r="N7" i="17"/>
  <c r="O7" i="17"/>
  <c r="N8" i="17"/>
  <c r="O8" i="17"/>
  <c r="N9" i="17"/>
  <c r="O9" i="17"/>
  <c r="N10" i="17"/>
  <c r="O10" i="17"/>
  <c r="N11" i="17"/>
  <c r="O11" i="17"/>
  <c r="N12" i="17"/>
  <c r="O12" i="17"/>
  <c r="N13" i="17"/>
  <c r="O13" i="17"/>
  <c r="N14" i="17"/>
  <c r="O14" i="17"/>
  <c r="N15" i="17"/>
  <c r="O15" i="17"/>
  <c r="N16" i="17"/>
  <c r="O16" i="17"/>
  <c r="O4" i="17"/>
  <c r="N4" i="17"/>
  <c r="P17" i="15" l="1"/>
  <c r="P13" i="6"/>
  <c r="P12" i="6"/>
  <c r="P16" i="14"/>
  <c r="R4" i="17"/>
  <c r="S4" i="17"/>
  <c r="T4" i="17"/>
  <c r="R5" i="17"/>
  <c r="S5" i="17"/>
  <c r="T5" i="17"/>
  <c r="R6" i="17"/>
  <c r="S6" i="17"/>
  <c r="T6" i="17"/>
  <c r="R7" i="17"/>
  <c r="S7" i="17"/>
  <c r="T7" i="17"/>
  <c r="R8" i="17"/>
  <c r="S8" i="17"/>
  <c r="T8" i="17"/>
  <c r="R9" i="17"/>
  <c r="S9" i="17"/>
  <c r="T9" i="17"/>
  <c r="R10" i="17"/>
  <c r="S10" i="17"/>
  <c r="T10" i="17"/>
  <c r="R11" i="17"/>
  <c r="S11" i="17"/>
  <c r="T11" i="17"/>
  <c r="R12" i="17"/>
  <c r="S12" i="17"/>
  <c r="T12" i="17"/>
  <c r="R13" i="17"/>
  <c r="S13" i="17"/>
  <c r="T13" i="17"/>
  <c r="R14" i="17"/>
  <c r="S14" i="17"/>
  <c r="T14" i="17"/>
  <c r="R15" i="17"/>
  <c r="S15" i="17"/>
  <c r="T15" i="17"/>
  <c r="R16" i="17"/>
  <c r="S16" i="17"/>
  <c r="T16" i="17"/>
  <c r="A26" i="17"/>
  <c r="C26" i="17"/>
  <c r="D26" i="17"/>
  <c r="E26" i="17"/>
  <c r="F26" i="17"/>
  <c r="G26" i="17"/>
  <c r="H26" i="17"/>
  <c r="I26" i="17"/>
  <c r="J26" i="17"/>
  <c r="K26" i="17"/>
  <c r="L26" i="17"/>
  <c r="M26" i="17"/>
  <c r="A27" i="17"/>
  <c r="C27" i="17"/>
  <c r="D27" i="17"/>
  <c r="E27" i="17"/>
  <c r="F27" i="17"/>
  <c r="G27" i="17"/>
  <c r="H27" i="17"/>
  <c r="I27" i="17"/>
  <c r="J27" i="17"/>
  <c r="K27" i="17"/>
  <c r="L27" i="17"/>
  <c r="M27" i="17"/>
  <c r="A28" i="17"/>
  <c r="C28" i="17"/>
  <c r="D28" i="17"/>
  <c r="E28" i="17"/>
  <c r="F28" i="17"/>
  <c r="G28" i="17"/>
  <c r="H28" i="17"/>
  <c r="I28" i="17"/>
  <c r="J28" i="17"/>
  <c r="K28" i="17"/>
  <c r="L28" i="17"/>
  <c r="M28" i="17"/>
  <c r="A29" i="17"/>
  <c r="C29" i="17"/>
  <c r="D29" i="17"/>
  <c r="E29" i="17"/>
  <c r="F29" i="17"/>
  <c r="G29" i="17"/>
  <c r="H29" i="17"/>
  <c r="I29" i="17"/>
  <c r="J29" i="17"/>
  <c r="K29" i="17"/>
  <c r="L29" i="17"/>
  <c r="M29" i="17"/>
  <c r="A30" i="17"/>
  <c r="C30" i="17"/>
  <c r="D30" i="17"/>
  <c r="E30" i="17"/>
  <c r="F30" i="17"/>
  <c r="G30" i="17"/>
  <c r="H30" i="17"/>
  <c r="I30" i="17"/>
  <c r="J30" i="17"/>
  <c r="K30" i="17"/>
  <c r="L30" i="17"/>
  <c r="M30" i="17"/>
  <c r="A31" i="17"/>
  <c r="C31" i="17"/>
  <c r="D31" i="17"/>
  <c r="E31" i="17"/>
  <c r="F31" i="17"/>
  <c r="G31" i="17"/>
  <c r="H31" i="17"/>
  <c r="I31" i="17"/>
  <c r="J31" i="17"/>
  <c r="K31" i="17"/>
  <c r="L31" i="17"/>
  <c r="M31" i="17"/>
  <c r="A32" i="17"/>
  <c r="C32" i="17"/>
  <c r="D32" i="17"/>
  <c r="E32" i="17"/>
  <c r="F32" i="17"/>
  <c r="G32" i="17"/>
  <c r="H32" i="17"/>
  <c r="I32" i="17"/>
  <c r="J32" i="17"/>
  <c r="K32" i="17"/>
  <c r="L32" i="17"/>
  <c r="M32" i="17"/>
  <c r="A33" i="17"/>
  <c r="C33" i="17"/>
  <c r="D33" i="17"/>
  <c r="E33" i="17"/>
  <c r="F33" i="17"/>
  <c r="G33" i="17"/>
  <c r="H33" i="17"/>
  <c r="I33" i="17"/>
  <c r="J33" i="17"/>
  <c r="K33" i="17"/>
  <c r="L33" i="17"/>
  <c r="M33" i="17"/>
  <c r="A34" i="17"/>
  <c r="C34" i="17"/>
  <c r="D34" i="17"/>
  <c r="E34" i="17"/>
  <c r="F34" i="17"/>
  <c r="G34" i="17"/>
  <c r="H34" i="17"/>
  <c r="I34" i="17"/>
  <c r="J34" i="17"/>
  <c r="K34" i="17"/>
  <c r="L34" i="17"/>
  <c r="M34" i="17"/>
  <c r="A35" i="17"/>
  <c r="C35" i="17"/>
  <c r="D35" i="17"/>
  <c r="E35" i="17"/>
  <c r="F35" i="17"/>
  <c r="G35" i="17"/>
  <c r="H35" i="17"/>
  <c r="I35" i="17"/>
  <c r="J35" i="17"/>
  <c r="K35" i="17"/>
  <c r="L35" i="17"/>
  <c r="M35" i="17"/>
  <c r="A36" i="17"/>
  <c r="C36" i="17"/>
  <c r="D36" i="17"/>
  <c r="E36" i="17"/>
  <c r="F36" i="17"/>
  <c r="G36" i="17"/>
  <c r="H36" i="17"/>
  <c r="I36" i="17"/>
  <c r="J36" i="17"/>
  <c r="K36" i="17"/>
  <c r="L36" i="17"/>
  <c r="M36" i="17"/>
  <c r="A37" i="17"/>
  <c r="C37" i="17"/>
  <c r="D37" i="17"/>
  <c r="E37" i="17"/>
  <c r="F37" i="17"/>
  <c r="G37" i="17"/>
  <c r="H37" i="17"/>
  <c r="I37" i="17"/>
  <c r="J37" i="17"/>
  <c r="K37" i="17"/>
  <c r="L37" i="17"/>
  <c r="M37" i="17"/>
  <c r="A38" i="17"/>
  <c r="C38" i="17"/>
  <c r="D38" i="17"/>
  <c r="E38" i="17"/>
  <c r="F38" i="17"/>
  <c r="G38" i="17"/>
  <c r="H38" i="17"/>
  <c r="I38" i="17"/>
  <c r="J38" i="17"/>
  <c r="K38" i="17"/>
  <c r="L38" i="17"/>
  <c r="M38" i="17"/>
  <c r="A39" i="17"/>
  <c r="C39" i="17"/>
  <c r="D39" i="17"/>
  <c r="E39" i="17"/>
  <c r="F39" i="17"/>
  <c r="G39" i="17"/>
  <c r="H39" i="17"/>
  <c r="I39" i="17"/>
  <c r="J39" i="17"/>
  <c r="K39" i="17"/>
  <c r="L39" i="17"/>
  <c r="M39" i="17"/>
  <c r="A40" i="17"/>
  <c r="C40" i="17"/>
  <c r="D40" i="17"/>
  <c r="E40" i="17"/>
  <c r="F40" i="17"/>
  <c r="G40" i="17"/>
  <c r="H40" i="17"/>
  <c r="I40" i="17"/>
  <c r="J40" i="17"/>
  <c r="K40" i="17"/>
  <c r="L40" i="17"/>
  <c r="M40" i="17"/>
  <c r="A41" i="17"/>
  <c r="C41" i="17"/>
  <c r="D41" i="17"/>
  <c r="E41" i="17"/>
  <c r="F41" i="17"/>
  <c r="G41" i="17"/>
  <c r="H41" i="17"/>
  <c r="I41" i="17"/>
  <c r="J41" i="17"/>
  <c r="K41" i="17"/>
  <c r="L41" i="17"/>
  <c r="M41" i="17"/>
  <c r="A42" i="17"/>
  <c r="C42" i="17"/>
  <c r="D42" i="17"/>
  <c r="E42" i="17"/>
  <c r="F42" i="17"/>
  <c r="G42" i="17"/>
  <c r="H42" i="17"/>
  <c r="I42" i="17"/>
  <c r="J42" i="17"/>
  <c r="K42" i="17"/>
  <c r="L42" i="17"/>
  <c r="M42" i="17"/>
  <c r="A43" i="17"/>
  <c r="C43" i="17"/>
  <c r="D43" i="17"/>
  <c r="E43" i="17"/>
  <c r="F43" i="17"/>
  <c r="G43" i="17"/>
  <c r="H43" i="17"/>
  <c r="I43" i="17"/>
  <c r="J43" i="17"/>
  <c r="K43" i="17"/>
  <c r="L43" i="17"/>
  <c r="M43" i="17"/>
  <c r="P16" i="17" l="1"/>
  <c r="P8" i="17"/>
  <c r="P12" i="17"/>
  <c r="P13" i="17"/>
  <c r="P6" i="17"/>
  <c r="P15" i="17"/>
  <c r="P10" i="17"/>
  <c r="P5" i="17"/>
  <c r="P9" i="17"/>
  <c r="P14" i="17"/>
  <c r="P4" i="17"/>
  <c r="P11" i="17"/>
  <c r="P7" i="17"/>
  <c r="N13" i="11"/>
  <c r="O13" i="11"/>
  <c r="R13" i="11"/>
  <c r="S13" i="11"/>
  <c r="T13" i="11"/>
  <c r="N14" i="15"/>
  <c r="O14" i="15"/>
  <c r="R14" i="15"/>
  <c r="S14" i="15"/>
  <c r="T14" i="15"/>
  <c r="N15" i="15"/>
  <c r="O15" i="15"/>
  <c r="R15" i="15"/>
  <c r="S15" i="15"/>
  <c r="T15" i="15"/>
  <c r="N16" i="15"/>
  <c r="O16" i="15"/>
  <c r="R16" i="15"/>
  <c r="S16" i="15"/>
  <c r="T16" i="15"/>
  <c r="N12" i="2"/>
  <c r="O12" i="2"/>
  <c r="R12" i="2"/>
  <c r="S12" i="2"/>
  <c r="T12" i="2"/>
  <c r="N13" i="2"/>
  <c r="O13" i="2"/>
  <c r="R13" i="2"/>
  <c r="S13" i="2"/>
  <c r="T13" i="2"/>
  <c r="N10" i="2"/>
  <c r="O10" i="2"/>
  <c r="R10" i="2"/>
  <c r="S10" i="2"/>
  <c r="T10" i="2"/>
  <c r="N11" i="2"/>
  <c r="O11" i="2"/>
  <c r="R11" i="2"/>
  <c r="S11" i="2"/>
  <c r="T11" i="2"/>
  <c r="N15" i="14"/>
  <c r="O15" i="14"/>
  <c r="R15" i="14"/>
  <c r="S15" i="14"/>
  <c r="T15" i="14"/>
  <c r="N14" i="9"/>
  <c r="O14" i="9"/>
  <c r="R14" i="9"/>
  <c r="S14" i="9"/>
  <c r="T14" i="9"/>
  <c r="P14" i="15" l="1"/>
  <c r="P16" i="15"/>
  <c r="P13" i="11"/>
  <c r="P15" i="15"/>
  <c r="P13" i="2"/>
  <c r="P10" i="2"/>
  <c r="P11" i="2"/>
  <c r="P12" i="2"/>
  <c r="P15" i="14"/>
  <c r="P14" i="9"/>
  <c r="R14" i="2"/>
  <c r="S14" i="2"/>
  <c r="T14" i="2"/>
  <c r="R15" i="9"/>
  <c r="S15" i="9"/>
  <c r="T15" i="9"/>
  <c r="R16" i="9"/>
  <c r="S16" i="9"/>
  <c r="T16" i="9"/>
  <c r="R17" i="9"/>
  <c r="S17" i="9"/>
  <c r="T17" i="9"/>
  <c r="A36" i="7"/>
  <c r="C36" i="7"/>
  <c r="D36" i="7"/>
  <c r="E36" i="7"/>
  <c r="F36" i="7"/>
  <c r="G36" i="7"/>
  <c r="H36" i="7"/>
  <c r="I36" i="7"/>
  <c r="J36" i="7"/>
  <c r="K36" i="7"/>
  <c r="L36" i="7"/>
  <c r="M36" i="7"/>
  <c r="R17" i="7"/>
  <c r="S17" i="7"/>
  <c r="T17" i="7"/>
  <c r="R18" i="7"/>
  <c r="S18" i="7"/>
  <c r="T18" i="7"/>
  <c r="R18" i="14"/>
  <c r="S18" i="14"/>
  <c r="T18" i="14"/>
  <c r="R15" i="7"/>
  <c r="S15" i="7"/>
  <c r="T15" i="7"/>
  <c r="R16" i="7"/>
  <c r="S16" i="7"/>
  <c r="T16" i="7"/>
  <c r="A35" i="15"/>
  <c r="C35" i="15"/>
  <c r="D35" i="15"/>
  <c r="E35" i="15"/>
  <c r="F35" i="15"/>
  <c r="G35" i="15"/>
  <c r="H35" i="15"/>
  <c r="I35" i="15"/>
  <c r="J35" i="15"/>
  <c r="K35" i="15"/>
  <c r="L35" i="15"/>
  <c r="M35" i="15"/>
  <c r="N12" i="9"/>
  <c r="O12" i="9"/>
  <c r="R12" i="9"/>
  <c r="S12" i="9"/>
  <c r="T12" i="9"/>
  <c r="N13" i="9"/>
  <c r="O13" i="9"/>
  <c r="R13" i="9"/>
  <c r="S13" i="9"/>
  <c r="T13" i="9"/>
  <c r="N12" i="7"/>
  <c r="O12" i="7"/>
  <c r="R12" i="7"/>
  <c r="S12" i="7"/>
  <c r="T12" i="7"/>
  <c r="N13" i="7"/>
  <c r="O13" i="7"/>
  <c r="R13" i="7"/>
  <c r="S13" i="7"/>
  <c r="T13" i="7"/>
  <c r="R17" i="14"/>
  <c r="S17" i="14"/>
  <c r="T17" i="14"/>
  <c r="R19" i="14"/>
  <c r="S19" i="14"/>
  <c r="T19" i="14"/>
  <c r="P13" i="7" l="1"/>
  <c r="P12" i="7"/>
  <c r="P13" i="9"/>
  <c r="P12" i="9"/>
  <c r="N13" i="15"/>
  <c r="O13" i="15"/>
  <c r="R13" i="15"/>
  <c r="S13" i="15"/>
  <c r="T13" i="15"/>
  <c r="R4" i="14"/>
  <c r="S4" i="14"/>
  <c r="R5" i="14"/>
  <c r="S5" i="14"/>
  <c r="R6" i="14"/>
  <c r="S6" i="14"/>
  <c r="R7" i="14"/>
  <c r="S7" i="14"/>
  <c r="R8" i="14"/>
  <c r="S8" i="14"/>
  <c r="R9" i="14"/>
  <c r="S9" i="14"/>
  <c r="N14" i="14"/>
  <c r="O14" i="14"/>
  <c r="R14" i="14"/>
  <c r="S14" i="14"/>
  <c r="T14" i="14"/>
  <c r="N12" i="14"/>
  <c r="O12" i="14"/>
  <c r="R12" i="14"/>
  <c r="S12" i="14"/>
  <c r="T12" i="14"/>
  <c r="N13" i="14"/>
  <c r="O13" i="14"/>
  <c r="R13" i="14"/>
  <c r="S13" i="14"/>
  <c r="T13" i="14"/>
  <c r="N11" i="11"/>
  <c r="O11" i="11"/>
  <c r="R11" i="11"/>
  <c r="S11" i="11"/>
  <c r="T11" i="11"/>
  <c r="N12" i="11"/>
  <c r="O12" i="11"/>
  <c r="R12" i="11"/>
  <c r="S12" i="11"/>
  <c r="T12" i="11"/>
  <c r="N13" i="10"/>
  <c r="O13" i="10"/>
  <c r="R13" i="10"/>
  <c r="S13" i="10"/>
  <c r="T13" i="10"/>
  <c r="R16" i="5"/>
  <c r="S16" i="5"/>
  <c r="T16" i="5"/>
  <c r="N11" i="15"/>
  <c r="O11" i="15"/>
  <c r="R11" i="15"/>
  <c r="S11" i="15"/>
  <c r="T11" i="15"/>
  <c r="N12" i="15"/>
  <c r="O12" i="15"/>
  <c r="R12" i="15"/>
  <c r="S12" i="15"/>
  <c r="T12" i="15"/>
  <c r="N12" i="5"/>
  <c r="O12" i="5"/>
  <c r="R12" i="5"/>
  <c r="S12" i="5"/>
  <c r="T12" i="5"/>
  <c r="R13" i="5"/>
  <c r="S13" i="5"/>
  <c r="T13" i="5"/>
  <c r="R14" i="5"/>
  <c r="S14" i="5"/>
  <c r="T14" i="5"/>
  <c r="R15" i="5"/>
  <c r="S15" i="5"/>
  <c r="T15" i="5"/>
  <c r="N11" i="10"/>
  <c r="O11" i="10"/>
  <c r="R11" i="10"/>
  <c r="S11" i="10"/>
  <c r="T11" i="10"/>
  <c r="N12" i="10"/>
  <c r="O12" i="10"/>
  <c r="R12" i="10"/>
  <c r="S12" i="10"/>
  <c r="T12" i="10"/>
  <c r="N11" i="6"/>
  <c r="O11" i="6"/>
  <c r="R11" i="6"/>
  <c r="S11" i="6"/>
  <c r="T11" i="6"/>
  <c r="N11" i="7"/>
  <c r="O11" i="7"/>
  <c r="R11" i="7"/>
  <c r="S11" i="7"/>
  <c r="T11" i="7"/>
  <c r="A33" i="11"/>
  <c r="C33" i="11"/>
  <c r="D33" i="11"/>
  <c r="E33" i="11"/>
  <c r="F33" i="11"/>
  <c r="G33" i="11"/>
  <c r="H33" i="11"/>
  <c r="I33" i="11"/>
  <c r="J33" i="11"/>
  <c r="K33" i="11"/>
  <c r="L33" i="11"/>
  <c r="M33" i="11"/>
  <c r="R17" i="11"/>
  <c r="S17" i="11"/>
  <c r="T17" i="11"/>
  <c r="R18" i="9"/>
  <c r="S18" i="9"/>
  <c r="T18" i="9"/>
  <c r="A32" i="7"/>
  <c r="C32" i="7"/>
  <c r="D32" i="7"/>
  <c r="E32" i="7"/>
  <c r="F32" i="7"/>
  <c r="G32" i="7"/>
  <c r="H32" i="7"/>
  <c r="I32" i="7"/>
  <c r="J32" i="7"/>
  <c r="K32" i="7"/>
  <c r="L32" i="7"/>
  <c r="M32" i="7"/>
  <c r="A33" i="7"/>
  <c r="C33" i="7"/>
  <c r="D33" i="7"/>
  <c r="E33" i="7"/>
  <c r="F33" i="7"/>
  <c r="G33" i="7"/>
  <c r="H33" i="7"/>
  <c r="I33" i="7"/>
  <c r="J33" i="7"/>
  <c r="K33" i="7"/>
  <c r="L33" i="7"/>
  <c r="M33" i="7"/>
  <c r="A34" i="7"/>
  <c r="C34" i="7"/>
  <c r="D34" i="7"/>
  <c r="E34" i="7"/>
  <c r="F34" i="7"/>
  <c r="G34" i="7"/>
  <c r="H34" i="7"/>
  <c r="I34" i="7"/>
  <c r="J34" i="7"/>
  <c r="K34" i="7"/>
  <c r="L34" i="7"/>
  <c r="M34" i="7"/>
  <c r="A35" i="7"/>
  <c r="C35" i="7"/>
  <c r="D35" i="7"/>
  <c r="E35" i="7"/>
  <c r="F35" i="7"/>
  <c r="G35" i="7"/>
  <c r="H35" i="7"/>
  <c r="I35" i="7"/>
  <c r="J35" i="7"/>
  <c r="K35" i="7"/>
  <c r="L35" i="7"/>
  <c r="M35" i="7"/>
  <c r="A31" i="9"/>
  <c r="C31" i="9"/>
  <c r="D31" i="9"/>
  <c r="E31" i="9"/>
  <c r="F31" i="9"/>
  <c r="G31" i="9"/>
  <c r="H31" i="9"/>
  <c r="I31" i="9"/>
  <c r="J31" i="9"/>
  <c r="K31" i="9"/>
  <c r="L31" i="9"/>
  <c r="M31" i="9"/>
  <c r="A32" i="9"/>
  <c r="C32" i="9"/>
  <c r="D32" i="9"/>
  <c r="E32" i="9"/>
  <c r="F32" i="9"/>
  <c r="G32" i="9"/>
  <c r="H32" i="9"/>
  <c r="I32" i="9"/>
  <c r="J32" i="9"/>
  <c r="K32" i="9"/>
  <c r="L32" i="9"/>
  <c r="M32" i="9"/>
  <c r="A33" i="9"/>
  <c r="C33" i="9"/>
  <c r="D33" i="9"/>
  <c r="E33" i="9"/>
  <c r="F33" i="9"/>
  <c r="G33" i="9"/>
  <c r="H33" i="9"/>
  <c r="I33" i="9"/>
  <c r="J33" i="9"/>
  <c r="K33" i="9"/>
  <c r="L33" i="9"/>
  <c r="M33" i="9"/>
  <c r="A34" i="9"/>
  <c r="C34" i="9"/>
  <c r="D34" i="9"/>
  <c r="E34" i="9"/>
  <c r="F34" i="9"/>
  <c r="G34" i="9"/>
  <c r="H34" i="9"/>
  <c r="I34" i="9"/>
  <c r="J34" i="9"/>
  <c r="K34" i="9"/>
  <c r="L34" i="9"/>
  <c r="M34" i="9"/>
  <c r="A35" i="9"/>
  <c r="C35" i="9"/>
  <c r="D35" i="9"/>
  <c r="E35" i="9"/>
  <c r="F35" i="9"/>
  <c r="G35" i="9"/>
  <c r="H35" i="9"/>
  <c r="I35" i="9"/>
  <c r="J35" i="9"/>
  <c r="K35" i="9"/>
  <c r="L35" i="9"/>
  <c r="M35" i="9"/>
  <c r="A36" i="9"/>
  <c r="C36" i="9"/>
  <c r="D36" i="9"/>
  <c r="E36" i="9"/>
  <c r="F36" i="9"/>
  <c r="G36" i="9"/>
  <c r="H36" i="9"/>
  <c r="I36" i="9"/>
  <c r="J36" i="9"/>
  <c r="K36" i="9"/>
  <c r="L36" i="9"/>
  <c r="M36" i="9"/>
  <c r="A20" i="2"/>
  <c r="C20" i="2"/>
  <c r="D20" i="2"/>
  <c r="E20" i="2"/>
  <c r="F20" i="2"/>
  <c r="G20" i="2"/>
  <c r="H20" i="2"/>
  <c r="I20" i="2"/>
  <c r="J20" i="2"/>
  <c r="K20" i="2"/>
  <c r="L20" i="2"/>
  <c r="M20" i="2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R15" i="2"/>
  <c r="S15" i="2"/>
  <c r="T15" i="2"/>
  <c r="A31" i="5"/>
  <c r="C31" i="5"/>
  <c r="D31" i="5"/>
  <c r="E31" i="5"/>
  <c r="F31" i="5"/>
  <c r="G31" i="5"/>
  <c r="H31" i="5"/>
  <c r="I31" i="5"/>
  <c r="J31" i="5"/>
  <c r="K31" i="5"/>
  <c r="L31" i="5"/>
  <c r="M31" i="5"/>
  <c r="A32" i="5"/>
  <c r="C32" i="5"/>
  <c r="D32" i="5"/>
  <c r="E32" i="5"/>
  <c r="F32" i="5"/>
  <c r="G32" i="5"/>
  <c r="H32" i="5"/>
  <c r="I32" i="5"/>
  <c r="J32" i="5"/>
  <c r="K32" i="5"/>
  <c r="L32" i="5"/>
  <c r="M32" i="5"/>
  <c r="A33" i="5"/>
  <c r="C33" i="5"/>
  <c r="D33" i="5"/>
  <c r="E33" i="5"/>
  <c r="F33" i="5"/>
  <c r="G33" i="5"/>
  <c r="H33" i="5"/>
  <c r="I33" i="5"/>
  <c r="J33" i="5"/>
  <c r="K33" i="5"/>
  <c r="L33" i="5"/>
  <c r="M33" i="5"/>
  <c r="N10" i="9"/>
  <c r="O10" i="9"/>
  <c r="R10" i="9"/>
  <c r="S10" i="9"/>
  <c r="T10" i="9"/>
  <c r="N11" i="9"/>
  <c r="O11" i="9"/>
  <c r="R11" i="9"/>
  <c r="S11" i="9"/>
  <c r="T11" i="9"/>
  <c r="N9" i="5"/>
  <c r="O9" i="5"/>
  <c r="R9" i="5"/>
  <c r="S9" i="5"/>
  <c r="T9" i="5"/>
  <c r="N10" i="5"/>
  <c r="O10" i="5"/>
  <c r="R10" i="5"/>
  <c r="S10" i="5"/>
  <c r="T10" i="5"/>
  <c r="N11" i="5"/>
  <c r="O11" i="5"/>
  <c r="R11" i="5"/>
  <c r="S11" i="5"/>
  <c r="T11" i="5"/>
  <c r="N8" i="2"/>
  <c r="O8" i="2"/>
  <c r="R8" i="2"/>
  <c r="S8" i="2"/>
  <c r="T8" i="2"/>
  <c r="N9" i="2"/>
  <c r="O9" i="2"/>
  <c r="R9" i="2"/>
  <c r="S9" i="2"/>
  <c r="T9" i="2"/>
  <c r="A39" i="10"/>
  <c r="C39" i="10"/>
  <c r="D39" i="10"/>
  <c r="E39" i="10"/>
  <c r="F39" i="10"/>
  <c r="G39" i="10"/>
  <c r="H39" i="10"/>
  <c r="I39" i="10"/>
  <c r="J39" i="10"/>
  <c r="K39" i="10"/>
  <c r="L39" i="10"/>
  <c r="M39" i="10"/>
  <c r="A40" i="10"/>
  <c r="C40" i="10"/>
  <c r="D40" i="10"/>
  <c r="E40" i="10"/>
  <c r="F40" i="10"/>
  <c r="G40" i="10"/>
  <c r="H40" i="10"/>
  <c r="I40" i="10"/>
  <c r="J40" i="10"/>
  <c r="K40" i="10"/>
  <c r="L40" i="10"/>
  <c r="M40" i="10"/>
  <c r="A36" i="14"/>
  <c r="C36" i="14"/>
  <c r="D36" i="14"/>
  <c r="E36" i="14"/>
  <c r="F36" i="14"/>
  <c r="G36" i="14"/>
  <c r="H36" i="14"/>
  <c r="I36" i="14"/>
  <c r="J36" i="14"/>
  <c r="K36" i="14"/>
  <c r="L36" i="14"/>
  <c r="M36" i="14"/>
  <c r="R5" i="11"/>
  <c r="R6" i="11"/>
  <c r="R7" i="11"/>
  <c r="R8" i="11"/>
  <c r="R9" i="11"/>
  <c r="R10" i="11"/>
  <c r="R4" i="11"/>
  <c r="R5" i="10"/>
  <c r="R6" i="10"/>
  <c r="R7" i="10"/>
  <c r="R8" i="10"/>
  <c r="R9" i="10"/>
  <c r="R10" i="10"/>
  <c r="R4" i="10"/>
  <c r="R10" i="14"/>
  <c r="R11" i="14"/>
  <c r="R5" i="9"/>
  <c r="R6" i="9"/>
  <c r="R7" i="9"/>
  <c r="R8" i="9"/>
  <c r="R9" i="9"/>
  <c r="R4" i="9"/>
  <c r="R5" i="7"/>
  <c r="R6" i="7"/>
  <c r="R7" i="7"/>
  <c r="R8" i="7"/>
  <c r="R9" i="7"/>
  <c r="R10" i="7"/>
  <c r="R4" i="7"/>
  <c r="R5" i="15"/>
  <c r="R6" i="15"/>
  <c r="R7" i="15"/>
  <c r="R8" i="15"/>
  <c r="R9" i="15"/>
  <c r="R10" i="15"/>
  <c r="R4" i="15"/>
  <c r="R5" i="6"/>
  <c r="R6" i="6"/>
  <c r="R7" i="6"/>
  <c r="R8" i="6"/>
  <c r="R9" i="6"/>
  <c r="R10" i="6"/>
  <c r="R4" i="6"/>
  <c r="R5" i="5"/>
  <c r="R6" i="5"/>
  <c r="R7" i="5"/>
  <c r="R8" i="5"/>
  <c r="R4" i="5"/>
  <c r="R5" i="2"/>
  <c r="R6" i="2"/>
  <c r="R7" i="2"/>
  <c r="R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A32" i="11"/>
  <c r="C32" i="11"/>
  <c r="D32" i="11"/>
  <c r="E32" i="11"/>
  <c r="F32" i="11"/>
  <c r="G32" i="11"/>
  <c r="H32" i="11"/>
  <c r="I32" i="11"/>
  <c r="J32" i="11"/>
  <c r="K32" i="11"/>
  <c r="L32" i="11"/>
  <c r="M32" i="11"/>
  <c r="S7" i="7"/>
  <c r="T7" i="7"/>
  <c r="S6" i="7"/>
  <c r="T6" i="7"/>
  <c r="A37" i="10"/>
  <c r="C37" i="10"/>
  <c r="D37" i="10"/>
  <c r="E37" i="10"/>
  <c r="F37" i="10"/>
  <c r="G37" i="10"/>
  <c r="H37" i="10"/>
  <c r="I37" i="10"/>
  <c r="J37" i="10"/>
  <c r="K37" i="10"/>
  <c r="L37" i="10"/>
  <c r="M37" i="10"/>
  <c r="A38" i="10"/>
  <c r="C38" i="10"/>
  <c r="D38" i="10"/>
  <c r="E38" i="10"/>
  <c r="F38" i="10"/>
  <c r="G38" i="10"/>
  <c r="H38" i="10"/>
  <c r="I38" i="10"/>
  <c r="J38" i="10"/>
  <c r="K38" i="10"/>
  <c r="L38" i="10"/>
  <c r="M38" i="10"/>
  <c r="S6" i="5"/>
  <c r="T6" i="5"/>
  <c r="A36" i="10"/>
  <c r="C36" i="10"/>
  <c r="D36" i="10"/>
  <c r="E36" i="10"/>
  <c r="F36" i="10"/>
  <c r="G36" i="10"/>
  <c r="H36" i="10"/>
  <c r="I36" i="10"/>
  <c r="J36" i="10"/>
  <c r="K36" i="10"/>
  <c r="L36" i="10"/>
  <c r="M36" i="10"/>
  <c r="N9" i="11"/>
  <c r="O9" i="11"/>
  <c r="S9" i="11"/>
  <c r="T9" i="11"/>
  <c r="N10" i="11"/>
  <c r="O10" i="11"/>
  <c r="S10" i="11"/>
  <c r="T10" i="11"/>
  <c r="S6" i="2"/>
  <c r="S5" i="5"/>
  <c r="S7" i="5"/>
  <c r="S8" i="5"/>
  <c r="S4" i="6"/>
  <c r="S5" i="6"/>
  <c r="S6" i="6"/>
  <c r="S8" i="6"/>
  <c r="S10" i="6"/>
  <c r="S5" i="7"/>
  <c r="S8" i="7"/>
  <c r="S4" i="9"/>
  <c r="S5" i="9"/>
  <c r="S6" i="9"/>
  <c r="S7" i="9"/>
  <c r="S8" i="9"/>
  <c r="S4" i="10"/>
  <c r="S5" i="10"/>
  <c r="S6" i="10"/>
  <c r="S8" i="10"/>
  <c r="S9" i="10"/>
  <c r="S4" i="11"/>
  <c r="S5" i="11"/>
  <c r="S4" i="15"/>
  <c r="S7" i="15"/>
  <c r="S8" i="15"/>
  <c r="S9" i="15"/>
  <c r="S4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A34" i="15"/>
  <c r="C34" i="15"/>
  <c r="D34" i="15"/>
  <c r="E34" i="15"/>
  <c r="F34" i="15"/>
  <c r="G34" i="15"/>
  <c r="H34" i="15"/>
  <c r="I34" i="15"/>
  <c r="J34" i="15"/>
  <c r="K34" i="15"/>
  <c r="L34" i="15"/>
  <c r="M34" i="15"/>
  <c r="T5" i="15"/>
  <c r="T6" i="15"/>
  <c r="T7" i="15"/>
  <c r="T8" i="15"/>
  <c r="T9" i="15"/>
  <c r="T10" i="15"/>
  <c r="T4" i="15"/>
  <c r="T5" i="11"/>
  <c r="T6" i="11"/>
  <c r="T7" i="11"/>
  <c r="T8" i="11"/>
  <c r="T4" i="11"/>
  <c r="T5" i="10"/>
  <c r="T6" i="10"/>
  <c r="T7" i="10"/>
  <c r="T8" i="10"/>
  <c r="T9" i="10"/>
  <c r="T10" i="10"/>
  <c r="T4" i="10"/>
  <c r="T5" i="14"/>
  <c r="T6" i="14"/>
  <c r="T7" i="14"/>
  <c r="T8" i="14"/>
  <c r="T9" i="14"/>
  <c r="T10" i="14"/>
  <c r="T11" i="14"/>
  <c r="T4" i="14"/>
  <c r="T5" i="9"/>
  <c r="T6" i="9"/>
  <c r="T7" i="9"/>
  <c r="T8" i="9"/>
  <c r="T9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4" i="5"/>
  <c r="T5" i="2"/>
  <c r="T6" i="2"/>
  <c r="T7" i="2"/>
  <c r="T4" i="2"/>
  <c r="A32" i="14"/>
  <c r="C32" i="14"/>
  <c r="D32" i="14"/>
  <c r="E32" i="14"/>
  <c r="F32" i="14"/>
  <c r="G32" i="14"/>
  <c r="H32" i="14"/>
  <c r="I32" i="14"/>
  <c r="J32" i="14"/>
  <c r="K32" i="14"/>
  <c r="L32" i="14"/>
  <c r="M32" i="14"/>
  <c r="A33" i="14"/>
  <c r="C33" i="14"/>
  <c r="D33" i="14"/>
  <c r="E33" i="14"/>
  <c r="F33" i="14"/>
  <c r="G33" i="14"/>
  <c r="H33" i="14"/>
  <c r="I33" i="14"/>
  <c r="J33" i="14"/>
  <c r="K33" i="14"/>
  <c r="L33" i="14"/>
  <c r="M33" i="14"/>
  <c r="A31" i="11"/>
  <c r="C31" i="11"/>
  <c r="D31" i="11"/>
  <c r="E31" i="11"/>
  <c r="F31" i="11"/>
  <c r="G31" i="11"/>
  <c r="H31" i="11"/>
  <c r="I31" i="11"/>
  <c r="J31" i="11"/>
  <c r="K31" i="11"/>
  <c r="L31" i="11"/>
  <c r="M31" i="11"/>
  <c r="M30" i="5"/>
  <c r="L30" i="5"/>
  <c r="K30" i="5"/>
  <c r="J30" i="5"/>
  <c r="I30" i="5"/>
  <c r="H30" i="5"/>
  <c r="G30" i="5"/>
  <c r="F30" i="5"/>
  <c r="E30" i="5"/>
  <c r="D30" i="5"/>
  <c r="C30" i="5"/>
  <c r="A30" i="5"/>
  <c r="S10" i="15"/>
  <c r="S6" i="15"/>
  <c r="S5" i="15"/>
  <c r="S8" i="11"/>
  <c r="S7" i="11"/>
  <c r="S6" i="11"/>
  <c r="S10" i="10"/>
  <c r="S7" i="10"/>
  <c r="S9" i="9"/>
  <c r="S10" i="7"/>
  <c r="S9" i="7"/>
  <c r="S4" i="7"/>
  <c r="S9" i="6"/>
  <c r="S7" i="6"/>
  <c r="S4" i="5"/>
  <c r="S11" i="14"/>
  <c r="S10" i="14"/>
  <c r="S5" i="2"/>
  <c r="S7" i="2"/>
  <c r="A31" i="14"/>
  <c r="C31" i="14"/>
  <c r="D31" i="14"/>
  <c r="E31" i="14"/>
  <c r="F31" i="14"/>
  <c r="G31" i="14"/>
  <c r="H31" i="14"/>
  <c r="I31" i="14"/>
  <c r="J31" i="14"/>
  <c r="K31" i="14"/>
  <c r="L31" i="14"/>
  <c r="M31" i="14"/>
  <c r="M33" i="15"/>
  <c r="L33" i="15"/>
  <c r="K33" i="15"/>
  <c r="J33" i="15"/>
  <c r="I33" i="15"/>
  <c r="H33" i="15"/>
  <c r="G33" i="15"/>
  <c r="F33" i="15"/>
  <c r="E33" i="15"/>
  <c r="D33" i="15"/>
  <c r="C33" i="15"/>
  <c r="A33" i="15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M26" i="15"/>
  <c r="L26" i="15"/>
  <c r="K26" i="15"/>
  <c r="J26" i="15"/>
  <c r="I26" i="15"/>
  <c r="H26" i="15"/>
  <c r="G26" i="15"/>
  <c r="F26" i="15"/>
  <c r="E26" i="15"/>
  <c r="D26" i="15"/>
  <c r="C26" i="15"/>
  <c r="A26" i="15"/>
  <c r="M25" i="15"/>
  <c r="L25" i="15"/>
  <c r="K25" i="15"/>
  <c r="J25" i="15"/>
  <c r="I25" i="15"/>
  <c r="H25" i="15"/>
  <c r="G25" i="15"/>
  <c r="F25" i="15"/>
  <c r="E25" i="15"/>
  <c r="D25" i="15"/>
  <c r="C25" i="15"/>
  <c r="A25" i="15"/>
  <c r="M24" i="15"/>
  <c r="L24" i="15"/>
  <c r="K24" i="15"/>
  <c r="J24" i="15"/>
  <c r="I24" i="15"/>
  <c r="H24" i="15"/>
  <c r="G24" i="15"/>
  <c r="F24" i="15"/>
  <c r="E24" i="15"/>
  <c r="D24" i="15"/>
  <c r="C24" i="15"/>
  <c r="A24" i="15"/>
  <c r="M23" i="15"/>
  <c r="L23" i="15"/>
  <c r="K23" i="15"/>
  <c r="J23" i="15"/>
  <c r="I23" i="15"/>
  <c r="H23" i="15"/>
  <c r="G23" i="15"/>
  <c r="F23" i="15"/>
  <c r="E23" i="15"/>
  <c r="D23" i="15"/>
  <c r="C23" i="15"/>
  <c r="A23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M24" i="14"/>
  <c r="L24" i="14"/>
  <c r="K24" i="14"/>
  <c r="J24" i="14"/>
  <c r="I24" i="14"/>
  <c r="H24" i="14"/>
  <c r="G24" i="14"/>
  <c r="F24" i="14"/>
  <c r="E24" i="14"/>
  <c r="D24" i="14"/>
  <c r="C24" i="14"/>
  <c r="A24" i="14"/>
  <c r="M23" i="14"/>
  <c r="L23" i="14"/>
  <c r="K23" i="14"/>
  <c r="J23" i="14"/>
  <c r="I23" i="14"/>
  <c r="H23" i="14"/>
  <c r="G23" i="14"/>
  <c r="F23" i="14"/>
  <c r="E23" i="14"/>
  <c r="D23" i="14"/>
  <c r="C23" i="14"/>
  <c r="A23" i="14"/>
  <c r="M22" i="14"/>
  <c r="L22" i="14"/>
  <c r="K22" i="14"/>
  <c r="J22" i="14"/>
  <c r="I22" i="14"/>
  <c r="H22" i="14"/>
  <c r="G22" i="14"/>
  <c r="F22" i="14"/>
  <c r="E22" i="14"/>
  <c r="D22" i="14"/>
  <c r="C22" i="14"/>
  <c r="A22" i="14"/>
  <c r="O11" i="14"/>
  <c r="N11" i="14"/>
  <c r="O10" i="14"/>
  <c r="N10" i="14"/>
  <c r="O9" i="14"/>
  <c r="N9" i="14"/>
  <c r="O8" i="14"/>
  <c r="N8" i="14"/>
  <c r="O7" i="14"/>
  <c r="N7" i="14"/>
  <c r="O6" i="14"/>
  <c r="N6" i="14"/>
  <c r="O5" i="14"/>
  <c r="N5" i="14"/>
  <c r="O4" i="14"/>
  <c r="N4" i="14"/>
  <c r="N5" i="11"/>
  <c r="O5" i="11"/>
  <c r="N6" i="11"/>
  <c r="O6" i="11"/>
  <c r="N7" i="11"/>
  <c r="O7" i="11"/>
  <c r="N8" i="11"/>
  <c r="O8" i="11"/>
  <c r="O4" i="11"/>
  <c r="N4" i="11"/>
  <c r="N5" i="10"/>
  <c r="O5" i="10"/>
  <c r="N6" i="10"/>
  <c r="O6" i="10"/>
  <c r="N7" i="10"/>
  <c r="O7" i="10"/>
  <c r="N8" i="10"/>
  <c r="O8" i="10"/>
  <c r="N9" i="10"/>
  <c r="O9" i="10"/>
  <c r="N10" i="10"/>
  <c r="O10" i="10"/>
  <c r="O4" i="10"/>
  <c r="N4" i="10"/>
  <c r="N5" i="9"/>
  <c r="O5" i="9"/>
  <c r="N6" i="9"/>
  <c r="O6" i="9"/>
  <c r="N7" i="9"/>
  <c r="O7" i="9"/>
  <c r="N8" i="9"/>
  <c r="O8" i="9"/>
  <c r="N9" i="9"/>
  <c r="O9" i="9"/>
  <c r="O4" i="9"/>
  <c r="N4" i="9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O4" i="5"/>
  <c r="N4" i="5"/>
  <c r="O7" i="2"/>
  <c r="O6" i="2"/>
  <c r="O5" i="2"/>
  <c r="O4" i="2"/>
  <c r="N7" i="2"/>
  <c r="N6" i="2"/>
  <c r="N5" i="2"/>
  <c r="N4" i="2"/>
  <c r="A20" i="6"/>
  <c r="C20" i="6"/>
  <c r="D20" i="6"/>
  <c r="E20" i="6"/>
  <c r="F20" i="6"/>
  <c r="G20" i="6"/>
  <c r="H20" i="6"/>
  <c r="I20" i="6"/>
  <c r="J20" i="6"/>
  <c r="K20" i="6"/>
  <c r="L20" i="6"/>
  <c r="M20" i="6"/>
  <c r="A21" i="6"/>
  <c r="C21" i="6"/>
  <c r="D21" i="6"/>
  <c r="E21" i="6"/>
  <c r="F21" i="6"/>
  <c r="G21" i="6"/>
  <c r="H21" i="6"/>
  <c r="I21" i="6"/>
  <c r="J21" i="6"/>
  <c r="K21" i="6"/>
  <c r="L21" i="6"/>
  <c r="M21" i="6"/>
  <c r="A22" i="6"/>
  <c r="C22" i="6"/>
  <c r="D22" i="6"/>
  <c r="E22" i="6"/>
  <c r="F22" i="6"/>
  <c r="G22" i="6"/>
  <c r="H22" i="6"/>
  <c r="I22" i="6"/>
  <c r="J22" i="6"/>
  <c r="K22" i="6"/>
  <c r="L22" i="6"/>
  <c r="M22" i="6"/>
  <c r="A23" i="6"/>
  <c r="C23" i="6"/>
  <c r="D23" i="6"/>
  <c r="E23" i="6"/>
  <c r="F23" i="6"/>
  <c r="G23" i="6"/>
  <c r="H23" i="6"/>
  <c r="I23" i="6"/>
  <c r="J23" i="6"/>
  <c r="K23" i="6"/>
  <c r="L23" i="6"/>
  <c r="M23" i="6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M30" i="11"/>
  <c r="L30" i="11"/>
  <c r="K30" i="11"/>
  <c r="J30" i="11"/>
  <c r="I30" i="11"/>
  <c r="H30" i="11"/>
  <c r="G30" i="11"/>
  <c r="F30" i="11"/>
  <c r="E30" i="11"/>
  <c r="D30" i="11"/>
  <c r="C30" i="11"/>
  <c r="A30" i="11"/>
  <c r="M29" i="11"/>
  <c r="L29" i="11"/>
  <c r="K29" i="11"/>
  <c r="J29" i="11"/>
  <c r="I29" i="11"/>
  <c r="H29" i="11"/>
  <c r="G29" i="11"/>
  <c r="F29" i="11"/>
  <c r="E29" i="11"/>
  <c r="D29" i="11"/>
  <c r="C29" i="11"/>
  <c r="A29" i="11"/>
  <c r="M28" i="11"/>
  <c r="L28" i="11"/>
  <c r="K28" i="11"/>
  <c r="J28" i="11"/>
  <c r="I28" i="11"/>
  <c r="H28" i="11"/>
  <c r="G28" i="11"/>
  <c r="F28" i="11"/>
  <c r="E28" i="11"/>
  <c r="D28" i="11"/>
  <c r="C28" i="11"/>
  <c r="A28" i="11"/>
  <c r="M27" i="11"/>
  <c r="L27" i="11"/>
  <c r="K27" i="11"/>
  <c r="J27" i="11"/>
  <c r="I27" i="11"/>
  <c r="H27" i="11"/>
  <c r="G27" i="11"/>
  <c r="F27" i="11"/>
  <c r="E27" i="11"/>
  <c r="D27" i="11"/>
  <c r="C27" i="11"/>
  <c r="A27" i="11"/>
  <c r="M26" i="11"/>
  <c r="L26" i="11"/>
  <c r="K26" i="11"/>
  <c r="J26" i="11"/>
  <c r="I26" i="11"/>
  <c r="H26" i="11"/>
  <c r="G26" i="11"/>
  <c r="F26" i="11"/>
  <c r="E26" i="11"/>
  <c r="D26" i="11"/>
  <c r="C26" i="11"/>
  <c r="A26" i="11"/>
  <c r="M25" i="11"/>
  <c r="L25" i="11"/>
  <c r="K25" i="11"/>
  <c r="J25" i="11"/>
  <c r="I25" i="11"/>
  <c r="H25" i="11"/>
  <c r="G25" i="11"/>
  <c r="F25" i="11"/>
  <c r="E25" i="11"/>
  <c r="D25" i="11"/>
  <c r="C25" i="11"/>
  <c r="A25" i="11"/>
  <c r="M24" i="11"/>
  <c r="L24" i="11"/>
  <c r="K24" i="11"/>
  <c r="J24" i="11"/>
  <c r="I24" i="11"/>
  <c r="H24" i="11"/>
  <c r="G24" i="11"/>
  <c r="F24" i="11"/>
  <c r="E24" i="11"/>
  <c r="D24" i="11"/>
  <c r="C24" i="11"/>
  <c r="A24" i="11"/>
  <c r="M23" i="11"/>
  <c r="L23" i="11"/>
  <c r="K23" i="11"/>
  <c r="J23" i="11"/>
  <c r="I23" i="11"/>
  <c r="H23" i="11"/>
  <c r="G23" i="11"/>
  <c r="F23" i="11"/>
  <c r="E23" i="11"/>
  <c r="D23" i="11"/>
  <c r="C23" i="11"/>
  <c r="A23" i="11"/>
  <c r="M22" i="11"/>
  <c r="L22" i="11"/>
  <c r="K22" i="11"/>
  <c r="J22" i="11"/>
  <c r="I22" i="11"/>
  <c r="H22" i="11"/>
  <c r="G22" i="11"/>
  <c r="F22" i="11"/>
  <c r="E22" i="11"/>
  <c r="D22" i="11"/>
  <c r="C22" i="11"/>
  <c r="A22" i="11"/>
  <c r="M21" i="11"/>
  <c r="L21" i="11"/>
  <c r="K21" i="11"/>
  <c r="J21" i="11"/>
  <c r="I21" i="11"/>
  <c r="H21" i="11"/>
  <c r="G21" i="11"/>
  <c r="F21" i="11"/>
  <c r="E21" i="11"/>
  <c r="D21" i="11"/>
  <c r="C21" i="11"/>
  <c r="A21" i="11"/>
  <c r="M35" i="10"/>
  <c r="L35" i="10"/>
  <c r="K35" i="10"/>
  <c r="J35" i="10"/>
  <c r="I35" i="10"/>
  <c r="H35" i="10"/>
  <c r="G35" i="10"/>
  <c r="F35" i="10"/>
  <c r="E35" i="10"/>
  <c r="D35" i="10"/>
  <c r="C35" i="10"/>
  <c r="A35" i="10"/>
  <c r="M34" i="10"/>
  <c r="L34" i="10"/>
  <c r="K34" i="10"/>
  <c r="J34" i="10"/>
  <c r="I34" i="10"/>
  <c r="H34" i="10"/>
  <c r="G34" i="10"/>
  <c r="F34" i="10"/>
  <c r="E34" i="10"/>
  <c r="D34" i="10"/>
  <c r="C34" i="10"/>
  <c r="A34" i="10"/>
  <c r="M33" i="10"/>
  <c r="L33" i="10"/>
  <c r="K33" i="10"/>
  <c r="J33" i="10"/>
  <c r="I33" i="10"/>
  <c r="H33" i="10"/>
  <c r="G33" i="10"/>
  <c r="F33" i="10"/>
  <c r="E33" i="10"/>
  <c r="D33" i="10"/>
  <c r="C33" i="10"/>
  <c r="A33" i="10"/>
  <c r="M32" i="10"/>
  <c r="L32" i="10"/>
  <c r="K32" i="10"/>
  <c r="J32" i="10"/>
  <c r="I32" i="10"/>
  <c r="H32" i="10"/>
  <c r="G32" i="10"/>
  <c r="F32" i="10"/>
  <c r="E32" i="10"/>
  <c r="D32" i="10"/>
  <c r="C32" i="10"/>
  <c r="A32" i="10"/>
  <c r="M31" i="10"/>
  <c r="L31" i="10"/>
  <c r="K31" i="10"/>
  <c r="J31" i="10"/>
  <c r="I31" i="10"/>
  <c r="H31" i="10"/>
  <c r="G31" i="10"/>
  <c r="F31" i="10"/>
  <c r="E31" i="10"/>
  <c r="D31" i="10"/>
  <c r="C31" i="10"/>
  <c r="A31" i="10"/>
  <c r="M30" i="10"/>
  <c r="L30" i="10"/>
  <c r="K30" i="10"/>
  <c r="J30" i="10"/>
  <c r="I30" i="10"/>
  <c r="H30" i="10"/>
  <c r="G30" i="10"/>
  <c r="F30" i="10"/>
  <c r="E30" i="10"/>
  <c r="D30" i="10"/>
  <c r="C30" i="10"/>
  <c r="A30" i="10"/>
  <c r="M29" i="10"/>
  <c r="L29" i="10"/>
  <c r="K29" i="10"/>
  <c r="J29" i="10"/>
  <c r="I29" i="10"/>
  <c r="H29" i="10"/>
  <c r="G29" i="10"/>
  <c r="F29" i="10"/>
  <c r="E29" i="10"/>
  <c r="D29" i="10"/>
  <c r="C29" i="10"/>
  <c r="A29" i="10"/>
  <c r="M28" i="10"/>
  <c r="L28" i="10"/>
  <c r="K28" i="10"/>
  <c r="J28" i="10"/>
  <c r="I28" i="10"/>
  <c r="H28" i="10"/>
  <c r="G28" i="10"/>
  <c r="F28" i="10"/>
  <c r="E28" i="10"/>
  <c r="D28" i="10"/>
  <c r="C28" i="10"/>
  <c r="A28" i="10"/>
  <c r="M27" i="10"/>
  <c r="L27" i="10"/>
  <c r="K27" i="10"/>
  <c r="J27" i="10"/>
  <c r="I27" i="10"/>
  <c r="H27" i="10"/>
  <c r="G27" i="10"/>
  <c r="F27" i="10"/>
  <c r="E27" i="10"/>
  <c r="D27" i="10"/>
  <c r="C27" i="10"/>
  <c r="A27" i="10"/>
  <c r="M26" i="10"/>
  <c r="L26" i="10"/>
  <c r="K26" i="10"/>
  <c r="J26" i="10"/>
  <c r="I26" i="10"/>
  <c r="H26" i="10"/>
  <c r="G26" i="10"/>
  <c r="F26" i="10"/>
  <c r="E26" i="10"/>
  <c r="D26" i="10"/>
  <c r="C26" i="10"/>
  <c r="A26" i="10"/>
  <c r="M30" i="9"/>
  <c r="L30" i="9"/>
  <c r="K30" i="9"/>
  <c r="J30" i="9"/>
  <c r="I30" i="9"/>
  <c r="H30" i="9"/>
  <c r="G30" i="9"/>
  <c r="F30" i="9"/>
  <c r="E30" i="9"/>
  <c r="D30" i="9"/>
  <c r="C30" i="9"/>
  <c r="A30" i="9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M24" i="7"/>
  <c r="L24" i="7"/>
  <c r="K24" i="7"/>
  <c r="J24" i="7"/>
  <c r="I24" i="7"/>
  <c r="H24" i="7"/>
  <c r="G24" i="7"/>
  <c r="F24" i="7"/>
  <c r="E24" i="7"/>
  <c r="D24" i="7"/>
  <c r="C24" i="7"/>
  <c r="A24" i="7"/>
  <c r="M23" i="7"/>
  <c r="L23" i="7"/>
  <c r="K23" i="7"/>
  <c r="J23" i="7"/>
  <c r="I23" i="7"/>
  <c r="H23" i="7"/>
  <c r="G23" i="7"/>
  <c r="F23" i="7"/>
  <c r="E23" i="7"/>
  <c r="D23" i="7"/>
  <c r="C23" i="7"/>
  <c r="A23" i="7"/>
  <c r="M22" i="7"/>
  <c r="L22" i="7"/>
  <c r="K22" i="7"/>
  <c r="J22" i="7"/>
  <c r="I22" i="7"/>
  <c r="H22" i="7"/>
  <c r="G22" i="7"/>
  <c r="F22" i="7"/>
  <c r="E22" i="7"/>
  <c r="D22" i="7"/>
  <c r="C22" i="7"/>
  <c r="A22" i="7"/>
  <c r="C29" i="5"/>
  <c r="D29" i="5"/>
  <c r="E29" i="5"/>
  <c r="F29" i="5"/>
  <c r="G29" i="5"/>
  <c r="H29" i="5"/>
  <c r="I29" i="5"/>
  <c r="J29" i="5"/>
  <c r="K29" i="5"/>
  <c r="L29" i="5"/>
  <c r="M29" i="5"/>
  <c r="M19" i="6"/>
  <c r="L19" i="6"/>
  <c r="K19" i="6"/>
  <c r="J19" i="6"/>
  <c r="I19" i="6"/>
  <c r="H19" i="6"/>
  <c r="G19" i="6"/>
  <c r="F19" i="6"/>
  <c r="E19" i="6"/>
  <c r="D19" i="6"/>
  <c r="C19" i="6"/>
  <c r="A19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19" i="2"/>
  <c r="C19" i="2"/>
  <c r="E19" i="2"/>
  <c r="F19" i="2"/>
  <c r="G19" i="2"/>
  <c r="H19" i="2"/>
  <c r="I19" i="2"/>
  <c r="J19" i="2"/>
  <c r="K19" i="2"/>
  <c r="L19" i="2"/>
  <c r="M19" i="2"/>
  <c r="A19" i="2"/>
  <c r="P4" i="11" l="1"/>
  <c r="P8" i="9"/>
  <c r="P8" i="15"/>
  <c r="P5" i="2"/>
  <c r="P4" i="5"/>
  <c r="P10" i="7"/>
  <c r="P9" i="6"/>
  <c r="P5" i="5"/>
  <c r="P9" i="14"/>
  <c r="P6" i="14"/>
  <c r="P10" i="14"/>
  <c r="P7" i="9"/>
  <c r="P9" i="7"/>
  <c r="P8" i="2"/>
  <c r="P11" i="11"/>
  <c r="P12" i="10"/>
  <c r="P5" i="10"/>
  <c r="P12" i="15"/>
  <c r="P6" i="6"/>
  <c r="P4" i="10"/>
  <c r="P9" i="15"/>
  <c r="P7" i="5"/>
  <c r="P9" i="2"/>
  <c r="P10" i="11"/>
  <c r="P5" i="14"/>
  <c r="P13" i="14"/>
  <c r="P13" i="10"/>
  <c r="P7" i="10"/>
  <c r="P8" i="6"/>
  <c r="P9" i="5"/>
  <c r="P8" i="5"/>
  <c r="P10" i="5"/>
  <c r="P4" i="2"/>
  <c r="P6" i="2"/>
  <c r="P12" i="11"/>
  <c r="P9" i="11"/>
  <c r="P9" i="9"/>
  <c r="P5" i="9"/>
  <c r="P11" i="9"/>
  <c r="P8" i="7"/>
  <c r="P9" i="10"/>
  <c r="P10" i="15"/>
  <c r="P10" i="6"/>
  <c r="P6" i="5"/>
  <c r="P8" i="11"/>
  <c r="P7" i="11"/>
  <c r="P6" i="11"/>
  <c r="P11" i="14"/>
  <c r="P14" i="14"/>
  <c r="P4" i="9"/>
  <c r="P10" i="9"/>
  <c r="P7" i="7"/>
  <c r="P6" i="7"/>
  <c r="P4" i="7"/>
  <c r="P11" i="7"/>
  <c r="P6" i="15"/>
  <c r="P7" i="14"/>
  <c r="P4" i="14"/>
  <c r="P6" i="9"/>
  <c r="P5" i="7"/>
  <c r="P11" i="10"/>
  <c r="P10" i="10"/>
  <c r="P5" i="15"/>
  <c r="P7" i="15"/>
  <c r="P11" i="15"/>
  <c r="P7" i="6"/>
  <c r="P11" i="6"/>
  <c r="P11" i="5"/>
  <c r="P12" i="5"/>
  <c r="P5" i="11"/>
  <c r="P12" i="14"/>
  <c r="P8" i="14"/>
  <c r="P8" i="10"/>
  <c r="P6" i="10"/>
  <c r="P13" i="15"/>
  <c r="P4" i="15"/>
  <c r="P5" i="6"/>
  <c r="P4" i="6"/>
  <c r="P7" i="2"/>
</calcChain>
</file>

<file path=xl/sharedStrings.xml><?xml version="1.0" encoding="utf-8"?>
<sst xmlns="http://schemas.openxmlformats.org/spreadsheetml/2006/main" count="1707" uniqueCount="402">
  <si>
    <t>AKOM</t>
  </si>
  <si>
    <t>Andrew Stanton</t>
  </si>
  <si>
    <t>Chris Kuhn</t>
  </si>
  <si>
    <t>Paul Edwards</t>
  </si>
  <si>
    <t>Brownies</t>
  </si>
  <si>
    <t>Jac Richardson</t>
  </si>
  <si>
    <t>Jason Brown</t>
  </si>
  <si>
    <t>Marc Brown</t>
  </si>
  <si>
    <t>Hornets</t>
  </si>
  <si>
    <t>Ben Heaney</t>
  </si>
  <si>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</si>
  <si>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</si>
  <si>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</si>
  <si>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</si>
  <si>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</si>
  <si>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</si>
  <si>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</si>
  <si>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</si>
  <si>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</si>
  <si>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</si>
  <si>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</si>
  <si>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</si>
  <si>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</si>
  <si>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</si>
  <si>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</si>
  <si>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</si>
  <si>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</si>
  <si>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</si>
  <si>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</si>
  <si>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</si>
  <si>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</si>
  <si>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</si>
  <si>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</si>
  <si>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</si>
  <si>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</si>
  <si>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</si>
  <si>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</si>
  <si>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</si>
  <si>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</si>
  <si>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</si>
  <si>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</si>
  <si>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</si>
  <si>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</si>
  <si>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</si>
  <si>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</si>
  <si>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</si>
  <si>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</si>
  <si>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</si>
  <si>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Ash Brettell</t>
  </si>
  <si>
    <t>Ash Palmer</t>
  </si>
  <si>
    <t>Ian Meagher</t>
  </si>
  <si>
    <t>Steve Rudic</t>
  </si>
  <si>
    <t>CPR</t>
  </si>
  <si>
    <t>Poistive</t>
  </si>
  <si>
    <t>Negative</t>
  </si>
  <si>
    <t>CPL Proficiency Rating  (CPR)</t>
  </si>
  <si>
    <t>John Gladwin</t>
  </si>
  <si>
    <t>Jason Turner</t>
  </si>
  <si>
    <t>Jayson Mesman</t>
  </si>
  <si>
    <t>Funguys</t>
  </si>
  <si>
    <t>Adam Llewellyn</t>
  </si>
  <si>
    <t>Brad Manzanillo</t>
  </si>
  <si>
    <t>Nick Wilkinson</t>
  </si>
  <si>
    <t>Justin Parish</t>
  </si>
  <si>
    <t>Matthew Kalokerinos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</si>
  <si>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</si>
  <si>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</si>
  <si>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</si>
  <si>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</si>
  <si>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</si>
  <si>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</si>
  <si>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</si>
  <si>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</si>
  <si>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</si>
  <si>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</si>
  <si>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</si>
  <si>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</si>
  <si>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</si>
  <si>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</si>
  <si>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</si>
  <si>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</si>
  <si>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</si>
  <si>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</si>
  <si>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</si>
  <si>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</si>
  <si>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</si>
  <si>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</si>
  <si>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</si>
  <si>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</si>
  <si>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</si>
  <si>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</si>
  <si>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</si>
  <si>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</si>
  <si>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</si>
  <si>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</si>
  <si>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</si>
  <si>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</si>
  <si>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</si>
  <si>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</si>
  <si>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</si>
  <si>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</si>
  <si>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</si>
  <si>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</si>
  <si>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</si>
  <si>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</si>
  <si>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</si>
  <si>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</si>
  <si>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</si>
  <si>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</si>
  <si>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</si>
  <si>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</si>
  <si>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</si>
  <si>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</si>
  <si>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</si>
  <si>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</si>
  <si>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</si>
  <si>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</si>
  <si>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</si>
  <si>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</si>
  <si>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</si>
  <si>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</si>
  <si>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</si>
  <si>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</si>
  <si>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</si>
  <si>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</si>
  <si>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</si>
  <si>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</si>
  <si>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</si>
  <si>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</si>
  <si>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</si>
  <si>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</si>
  <si>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</si>
  <si>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</si>
  <si>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</si>
  <si>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</si>
  <si>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</si>
  <si>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</si>
  <si>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</si>
  <si>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</si>
  <si>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</si>
  <si>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</si>
  <si>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</si>
  <si>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</si>
  <si>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</si>
  <si>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</si>
  <si>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</si>
  <si>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</si>
  <si>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</si>
  <si>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</si>
  <si>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</si>
  <si>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</si>
  <si>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</si>
  <si>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</si>
  <si>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</si>
  <si>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</si>
  <si>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</si>
  <si>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</si>
  <si>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</si>
  <si>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</si>
  <si>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</si>
  <si>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</si>
  <si>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</si>
  <si>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</si>
  <si>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</si>
  <si>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</si>
  <si>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</si>
  <si>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</si>
  <si>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</si>
  <si>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</si>
  <si>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</si>
  <si>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</si>
  <si>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</si>
  <si>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</si>
  <si>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</si>
  <si>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</si>
  <si>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</si>
  <si>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</si>
  <si>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</si>
  <si>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</si>
  <si>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</si>
  <si>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</si>
  <si>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</si>
  <si>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</si>
  <si>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</si>
  <si>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</si>
  <si>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</si>
  <si>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</si>
  <si>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</si>
  <si>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</si>
  <si>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</si>
  <si>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</si>
  <si>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</si>
  <si>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</si>
  <si>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</si>
  <si>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</si>
  <si>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</si>
  <si>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</si>
  <si>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</si>
  <si>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</si>
  <si>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</si>
  <si>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</si>
  <si>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</si>
  <si>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</si>
  <si>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</si>
  <si>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</si>
  <si>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</si>
  <si>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</si>
  <si>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</si>
  <si>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</si>
  <si>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</si>
  <si>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</si>
  <si>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</si>
  <si>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</si>
  <si>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</si>
  <si>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</si>
  <si>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</si>
  <si>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</si>
  <si>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</si>
  <si>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</si>
  <si>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</si>
  <si>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</si>
  <si>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</si>
  <si>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</si>
  <si>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</si>
  <si>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</si>
  <si>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</si>
  <si>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</si>
  <si>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</si>
  <si>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</si>
  <si>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</si>
  <si>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</si>
  <si>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</si>
  <si>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</si>
  <si>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</si>
  <si>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</si>
  <si>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</si>
  <si>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</si>
  <si>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</si>
  <si>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</si>
  <si>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</si>
  <si>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</si>
  <si>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</si>
  <si>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</si>
  <si>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</si>
  <si>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</si>
  <si>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</si>
  <si>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</si>
  <si>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</si>
  <si>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</si>
  <si>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</si>
  <si>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</si>
  <si>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</si>
  <si>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</si>
  <si>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</si>
  <si>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</si>
  <si>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</si>
  <si>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</si>
  <si>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</si>
  <si>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</si>
  <si>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</si>
  <si>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</si>
  <si>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</si>
  <si>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</si>
  <si>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</si>
  <si>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</si>
  <si>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</si>
  <si>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</si>
  <si>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</si>
  <si>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</si>
  <si>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</si>
  <si>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</si>
  <si>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</si>
  <si>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</si>
  <si>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</si>
  <si>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</si>
  <si>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</si>
  <si>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</si>
  <si>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</si>
  <si>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</si>
  <si>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</si>
  <si>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</si>
  <si>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</si>
  <si>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</si>
  <si>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</si>
  <si>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</si>
  <si>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</si>
  <si>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</si>
  <si>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</si>
  <si>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</si>
  <si>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</si>
  <si>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</si>
  <si>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</si>
  <si>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</si>
  <si>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</si>
  <si>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Zo Nunes</t>
  </si>
  <si>
    <t>Brad Dwyer</t>
  </si>
  <si>
    <t>Geoff Parkins</t>
  </si>
  <si>
    <t>Heath Galer</t>
  </si>
  <si>
    <t>Jared Cox</t>
  </si>
  <si>
    <t>Matthew Deady</t>
  </si>
  <si>
    <t>Simon Hulm</t>
  </si>
  <si>
    <t>Chicken Dinners</t>
  </si>
  <si>
    <t>minimum 13 games required for finals eligibility</t>
  </si>
  <si>
    <t>Luke Condon</t>
  </si>
  <si>
    <t>Will Colebatch</t>
  </si>
  <si>
    <t>Mitch Bartholomew</t>
  </si>
  <si>
    <t>Anthony Forlin</t>
  </si>
  <si>
    <t>Tony Fleming</t>
  </si>
  <si>
    <t>John Ciantar</t>
  </si>
  <si>
    <t>Blake Talsma</t>
  </si>
  <si>
    <t>Raiders</t>
  </si>
  <si>
    <t>Edward Craft</t>
  </si>
  <si>
    <t>Jonathan Lang</t>
  </si>
  <si>
    <t>Lewis Carmichael</t>
  </si>
  <si>
    <t>Paule Radulovich</t>
  </si>
  <si>
    <t>John Van Meurs</t>
  </si>
  <si>
    <t>TBA</t>
  </si>
  <si>
    <t>Michael Pogson</t>
  </si>
  <si>
    <t>Matthew Galbraith</t>
  </si>
  <si>
    <t>James Herring</t>
  </si>
  <si>
    <t>Dave Copley</t>
  </si>
  <si>
    <t>Aaron Lankester</t>
  </si>
  <si>
    <t>Josh Howard</t>
  </si>
  <si>
    <t>Adrian Tonkovic</t>
  </si>
  <si>
    <t>Pete Maddocks</t>
  </si>
  <si>
    <t>Mick Withers</t>
  </si>
  <si>
    <t>Tony Place</t>
  </si>
  <si>
    <t>Graeme Dickson</t>
  </si>
  <si>
    <t>Cody Rousell</t>
  </si>
  <si>
    <t>Garang Bul</t>
  </si>
  <si>
    <t>Chris Colosimo</t>
  </si>
  <si>
    <t>Brad Clark</t>
  </si>
  <si>
    <t>Dan Cusack</t>
  </si>
  <si>
    <t>Aidan Tandy</t>
  </si>
  <si>
    <t>Darren Roberts</t>
  </si>
  <si>
    <t>David Pradela</t>
  </si>
  <si>
    <t>Mark North</t>
  </si>
  <si>
    <t>Ben Surtees</t>
  </si>
  <si>
    <t>Googong Hogs</t>
  </si>
  <si>
    <t>Lachlan Viali</t>
  </si>
  <si>
    <t>Brad Pender</t>
  </si>
  <si>
    <t>Ryan Pielle</t>
  </si>
  <si>
    <t>Kaiden Benson</t>
  </si>
  <si>
    <t>Sam Bowden</t>
  </si>
  <si>
    <t>Sean Lenaghan</t>
  </si>
  <si>
    <t>Simon Cleary</t>
  </si>
  <si>
    <t>Mark Rankin</t>
  </si>
  <si>
    <t>Hugh Mackay</t>
  </si>
  <si>
    <t>David Hawkins</t>
  </si>
  <si>
    <t>Kurt Jorgensen</t>
  </si>
  <si>
    <t>Kogul Komi</t>
  </si>
  <si>
    <t>Simon Skinner</t>
  </si>
  <si>
    <t>Chris Cano</t>
  </si>
  <si>
    <t>Cameron Paule</t>
  </si>
  <si>
    <t>Joel Youngberry</t>
  </si>
  <si>
    <t>Riley Hawke</t>
  </si>
  <si>
    <t>Thunder</t>
  </si>
  <si>
    <t>Tom Hart</t>
  </si>
  <si>
    <t>Daniel Sheehan</t>
  </si>
  <si>
    <t>Trent Naden</t>
  </si>
  <si>
    <t>Travis Naden</t>
  </si>
  <si>
    <t>Isaac Cregan</t>
  </si>
  <si>
    <t>Bradley Matheson</t>
  </si>
  <si>
    <t>Val Baxter</t>
  </si>
  <si>
    <t>Peter Flint</t>
  </si>
  <si>
    <t>Montana Baker</t>
  </si>
  <si>
    <t>\</t>
  </si>
  <si>
    <t>Shaun Warren</t>
  </si>
  <si>
    <t>Zach Bowden</t>
  </si>
  <si>
    <t>Grant Astles</t>
  </si>
  <si>
    <t>Chris Dee</t>
  </si>
  <si>
    <t>Aiden McLean</t>
  </si>
  <si>
    <t>Kris Thomson</t>
  </si>
  <si>
    <t>Nathan Vince</t>
  </si>
  <si>
    <t>Anthony Tonkovic</t>
  </si>
  <si>
    <t>Andrew Nightingale</t>
  </si>
  <si>
    <t>Strugglers</t>
  </si>
  <si>
    <t>Jonathan Taylor</t>
  </si>
  <si>
    <t>Jon Worth</t>
  </si>
  <si>
    <t>Brendan Hallet</t>
  </si>
  <si>
    <t>Dave Marich</t>
  </si>
  <si>
    <t>Josh Goralewski</t>
  </si>
  <si>
    <t>Jayden Hunter</t>
  </si>
  <si>
    <t>Scott Miranda</t>
  </si>
  <si>
    <t>Dan Graetz</t>
  </si>
  <si>
    <t>Ben Merchant</t>
  </si>
  <si>
    <t>Griffin Hambly</t>
  </si>
  <si>
    <t>Dylan Stalley</t>
  </si>
  <si>
    <t>Anfelo Laco</t>
  </si>
  <si>
    <t>Will Foley</t>
  </si>
  <si>
    <t>Cameron Grant</t>
  </si>
  <si>
    <t>Grant Astle</t>
  </si>
  <si>
    <t>Fergus Cotton</t>
  </si>
  <si>
    <t>Daniel Richardson</t>
  </si>
  <si>
    <t>Liam Rallis</t>
  </si>
  <si>
    <t>Jordan Wells</t>
  </si>
  <si>
    <t>Division 2 League Leaders - 10 games played minimum</t>
  </si>
  <si>
    <t>Sam Barton</t>
  </si>
  <si>
    <t>Mick Whithers</t>
  </si>
  <si>
    <t>Alex Leihart</t>
  </si>
  <si>
    <t>Jared Rando</t>
  </si>
  <si>
    <t>David Marich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</si>
</sst>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1D1D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00"/>
      <name val="Arial"/>
      <family val="2"/>
    </font>
    <font>
      <b/>
      <sz val="11"/>
      <color rgb="FF00B050"/>
      <name val="Arial"/>
      <family val="2"/>
    </font>
    <font>
      <b/>
      <sz val="10"/>
      <color rgb="FF0000FF"/>
      <name val="Arial"/>
      <family val="2"/>
    </font>
    <font>
      <b/>
      <sz val="10"/>
      <color rgb="FF00206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FF3399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7" fillId="17" borderId="2" xfId="0" applyFont="1" applyFill="1" applyBorder="1" applyAlignment="1">
      <alignment horizontal="center"/>
    </xf>
    <xf numFmtId="0" fontId="7" fillId="17" borderId="3" xfId="0" applyFont="1" applyFill="1" applyBorder="1" applyAlignment="1">
      <alignment horizontal="center"/>
    </xf>
    <xf numFmtId="0" fontId="7" fillId="0" borderId="0" xfId="0" applyFont="1" applyAlignment="1">
      <alignment horizontal="left" indent="1"/>
    </xf>
    <xf numFmtId="1" fontId="9" fillId="0" borderId="0" xfId="0" applyNumberFormat="1" applyFont="1" applyAlignment="1">
      <alignment horizontal="center"/>
    </xf>
    <xf numFmtId="164" fontId="0" fillId="0" borderId="2" xfId="0" applyNumberFormat="1" applyBorder="1"/>
    <xf numFmtId="0" fontId="10" fillId="0" borderId="0" xfId="0" applyFont="1"/>
    <xf numFmtId="0" fontId="7" fillId="0" borderId="0" xfId="0" applyFont="1"/>
    <xf numFmtId="0" fontId="7" fillId="18" borderId="7" xfId="0" applyFont="1" applyFill="1" applyBorder="1"/>
    <xf numFmtId="2" fontId="0" fillId="0" borderId="0" xfId="0" applyNumberFormat="1"/>
    <xf numFmtId="0" fontId="3" fillId="19" borderId="4" xfId="0" applyFont="1" applyFill="1" applyBorder="1" applyAlignment="1">
      <alignment horizontal="center" vertical="center"/>
    </xf>
    <xf numFmtId="0" fontId="13" fillId="0" borderId="0" xfId="0" applyFont="1"/>
    <xf numFmtId="16" fontId="0" fillId="0" borderId="0" xfId="0" applyNumberFormat="1"/>
    <xf numFmtId="0" fontId="11" fillId="20" borderId="4" xfId="0" applyFont="1" applyFill="1" applyBorder="1" applyAlignment="1">
      <alignment horizontal="center" vertical="center"/>
    </xf>
    <xf numFmtId="0" fontId="12" fillId="24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left" indent="2"/>
    </xf>
    <xf numFmtId="0" fontId="0" fillId="0" borderId="5" xfId="0" applyBorder="1"/>
    <xf numFmtId="0" fontId="7" fillId="15" borderId="2" xfId="0" applyFont="1" applyFill="1" applyBorder="1" applyAlignment="1">
      <alignment horizontal="center"/>
    </xf>
    <xf numFmtId="0" fontId="8" fillId="16" borderId="6" xfId="0" applyFont="1" applyFill="1" applyBorder="1" applyAlignment="1">
      <alignment horizontal="center"/>
    </xf>
    <xf numFmtId="0" fontId="8" fillId="1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19" borderId="4" xfId="0" applyFont="1" applyFill="1" applyBorder="1" applyAlignment="1">
      <alignment horizontal="center" vertical="center"/>
    </xf>
    <xf numFmtId="0" fontId="3" fillId="19" borderId="5" xfId="0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7" fillId="20" borderId="4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center" vertical="center"/>
    </xf>
    <xf numFmtId="0" fontId="14" fillId="16" borderId="2" xfId="0" applyFont="1" applyFill="1" applyBorder="1" applyAlignment="1">
      <alignment horizontal="center" shrinkToFit="1"/>
    </xf>
    <xf numFmtId="0" fontId="14" fillId="16" borderId="4" xfId="0" applyFont="1" applyFill="1" applyBorder="1" applyAlignment="1">
      <alignment horizontal="center" shrinkToFit="1"/>
    </xf>
    <xf numFmtId="0" fontId="14" fillId="16" borderId="5" xfId="0" applyFont="1" applyFill="1" applyBorder="1" applyAlignment="1">
      <alignment horizontal="center" shrinkToFit="1"/>
    </xf>
    <xf numFmtId="0" fontId="0" fillId="0" borderId="5" xfId="0" applyBorder="1" applyAlignment="1">
      <alignment horizont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10" xfId="0" applyFont="1" applyFill="1" applyBorder="1" applyAlignment="1">
      <alignment horizontal="center" shrinkToFit="1"/>
    </xf>
    <xf numFmtId="0" fontId="17" fillId="24" borderId="4" xfId="0" applyFont="1" applyFill="1" applyBorder="1" applyAlignment="1">
      <alignment horizontal="center" vertical="center"/>
    </xf>
    <xf numFmtId="0" fontId="17" fillId="24" borderId="5" xfId="0" applyFont="1" applyFill="1" applyBorder="1" applyAlignment="1">
      <alignment horizontal="center" vertical="center"/>
    </xf>
    <xf numFmtId="0" fontId="17" fillId="24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5" fillId="21" borderId="4" xfId="0" applyFont="1" applyFill="1" applyBorder="1" applyAlignment="1">
      <alignment horizontal="center" shrinkToFit="1"/>
    </xf>
    <xf numFmtId="0" fontId="15" fillId="21" borderId="5" xfId="0" applyFont="1" applyFill="1" applyBorder="1" applyAlignment="1">
      <alignment horizontal="center" shrinkToFit="1"/>
    </xf>
    <xf numFmtId="0" fontId="19" fillId="25" borderId="4" xfId="0" applyFont="1" applyFill="1" applyBorder="1" applyAlignment="1">
      <alignment horizontal="center" shrinkToFit="1"/>
    </xf>
    <xf numFmtId="0" fontId="19" fillId="25" borderId="5" xfId="0" applyFont="1" applyFill="1" applyBorder="1" applyAlignment="1">
      <alignment horizontal="center" shrinkToFit="1"/>
    </xf>
    <xf numFmtId="0" fontId="19" fillId="25" borderId="10" xfId="0" applyFont="1" applyFill="1" applyBorder="1" applyAlignment="1">
      <alignment horizontal="center" shrinkToFit="1"/>
    </xf>
    <xf numFmtId="0" fontId="16" fillId="22" borderId="4" xfId="76" applyFont="1" applyFill="1" applyBorder="1" applyAlignment="1">
      <alignment horizontal="center" vertical="center"/>
    </xf>
    <xf numFmtId="0" fontId="16" fillId="22" borderId="5" xfId="76" applyFont="1" applyFill="1" applyBorder="1" applyAlignment="1">
      <alignment horizontal="center" vertical="center"/>
    </xf>
    <xf numFmtId="0" fontId="16" fillId="22" borderId="8" xfId="76" applyFont="1" applyFill="1" applyBorder="1" applyAlignment="1">
      <alignment horizontal="center" vertical="center"/>
    </xf>
    <xf numFmtId="0" fontId="16" fillId="22" borderId="9" xfId="76" applyFont="1" applyFill="1" applyBorder="1" applyAlignment="1">
      <alignment horizontal="center" vertical="center"/>
    </xf>
    <xf numFmtId="0" fontId="18" fillId="23" borderId="8" xfId="0" applyFont="1" applyFill="1" applyBorder="1" applyAlignment="1">
      <alignment horizontal="center" shrinkToFit="1"/>
    </xf>
    <xf numFmtId="0" fontId="18" fillId="23" borderId="9" xfId="0" applyFont="1" applyFill="1" applyBorder="1" applyAlignment="1">
      <alignment horizontal="center" shrinkToFit="1"/>
    </xf>
    <xf numFmtId="0" fontId="20" fillId="26" borderId="4" xfId="0" applyFont="1" applyFill="1" applyBorder="1" applyAlignment="1">
      <alignment horizontal="center" vertical="center"/>
    </xf>
    <xf numFmtId="0" fontId="20" fillId="26" borderId="5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6" fillId="26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left" indent="2"/>
    </xf>
    <xf numFmtId="0" fontId="0" fillId="0" borderId="0" xfId="0" applyBorder="1"/>
    <xf numFmtId="2" fontId="0" fillId="0" borderId="0" xfId="0" applyNumberFormat="1" applyBorder="1"/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22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FF3399"/>
      <color rgb="FF33CCCC"/>
      <color rgb="FF0000FF"/>
      <color rgb="FFFFFFCC"/>
      <color rgb="FF663300"/>
      <color rgb="FF339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haredservicescentre-my.sharepoint.com/personal/stuart_faunt_education_gov_au/Documents/Desktop/CPL/Weekly%20Stats/Div%201%20Stats%202026%20Season.xlsx" TargetMode="External"/><Relationship Id="rId1" Type="http://schemas.openxmlformats.org/officeDocument/2006/relationships/externalLinkPath" Target="Div%201%20Stats%202026%20Sea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p 15"/>
      <sheetName val="Leaders"/>
      <sheetName val="Beavers"/>
      <sheetName val="Cannons"/>
      <sheetName val="Frabakah Elite"/>
      <sheetName val="Goldenlight Warriors"/>
      <sheetName val="Hawks"/>
      <sheetName val="Phantoms"/>
      <sheetName val="Pork Swords"/>
      <sheetName val="The Bucket Warehouse"/>
      <sheetName val="G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I2" t="str">
            <v>Akech Aliir</v>
          </cell>
        </row>
        <row r="3">
          <cell r="I3" t="str">
            <v>Akoy Mayen</v>
          </cell>
        </row>
        <row r="4">
          <cell r="I4" t="str">
            <v>Charles Potter</v>
          </cell>
        </row>
        <row r="5">
          <cell r="I5" t="str">
            <v>David Dutt</v>
          </cell>
        </row>
        <row r="6">
          <cell r="I6" t="str">
            <v>Derek Emelifeonwu</v>
          </cell>
        </row>
        <row r="7">
          <cell r="I7" t="str">
            <v>Ethan Jetter</v>
          </cell>
        </row>
        <row r="8">
          <cell r="I8" t="str">
            <v>James Hurley</v>
          </cell>
        </row>
        <row r="9">
          <cell r="I9" t="str">
            <v>Kezekia Aluong</v>
          </cell>
        </row>
        <row r="10">
          <cell r="I10" t="str">
            <v>Mamadou Fall</v>
          </cell>
        </row>
        <row r="11">
          <cell r="I11" t="str">
            <v>Robert Emelifeonwu</v>
          </cell>
        </row>
        <row r="12">
          <cell r="I12" t="str">
            <v>William Paterson</v>
          </cell>
        </row>
        <row r="13">
          <cell r="I13" t="str">
            <v>Aimable Rutayisire</v>
          </cell>
        </row>
        <row r="14">
          <cell r="I14" t="str">
            <v>Alexander Toohey</v>
          </cell>
        </row>
        <row r="15">
          <cell r="I15" t="str">
            <v>Ben Gold</v>
          </cell>
        </row>
        <row r="16">
          <cell r="I16" t="str">
            <v>Bol Dengdit</v>
          </cell>
        </row>
        <row r="17">
          <cell r="I17" t="str">
            <v>David Okwera</v>
          </cell>
        </row>
        <row r="18">
          <cell r="I18" t="str">
            <v>Dyson Daniels</v>
          </cell>
        </row>
        <row r="19">
          <cell r="I19" t="str">
            <v>Evan Kilminster</v>
          </cell>
        </row>
        <row r="20">
          <cell r="I20" t="str">
            <v>Fiston Ipassou</v>
          </cell>
        </row>
        <row r="21">
          <cell r="I21" t="str">
            <v>Harry Wessels</v>
          </cell>
        </row>
        <row r="22">
          <cell r="I22" t="str">
            <v>Jaylin Galloway</v>
          </cell>
        </row>
        <row r="23">
          <cell r="I23" t="str">
            <v>Joshua Duach</v>
          </cell>
        </row>
        <row r="24">
          <cell r="I24" t="str">
            <v>Joshua Hughes</v>
          </cell>
        </row>
        <row r="25">
          <cell r="I25" t="str">
            <v>Joshua Ojianwuna</v>
          </cell>
        </row>
        <row r="26">
          <cell r="I26" t="str">
            <v>Lachlan Olbrich</v>
          </cell>
        </row>
        <row r="27">
          <cell r="I27" t="str">
            <v>Patrick Ryan</v>
          </cell>
        </row>
        <row r="28">
          <cell r="I28" t="str">
            <v>Reyne Smith</v>
          </cell>
        </row>
        <row r="29">
          <cell r="I29" t="str">
            <v>Tyrese Proctor</v>
          </cell>
        </row>
        <row r="30">
          <cell r="I30" t="str">
            <v>Yaak Yaak</v>
          </cell>
        </row>
        <row r="31">
          <cell r="I31" t="str">
            <v>Declan Pratt</v>
          </cell>
        </row>
        <row r="32">
          <cell r="I32" t="str">
            <v>Glenn Morison</v>
          </cell>
        </row>
        <row r="33">
          <cell r="I33" t="str">
            <v>Iain Morison</v>
          </cell>
        </row>
        <row r="34">
          <cell r="I34" t="str">
            <v>Jack Bartholomeusz</v>
          </cell>
        </row>
        <row r="35">
          <cell r="I35" t="str">
            <v>Jarrod Hampton</v>
          </cell>
        </row>
        <row r="36">
          <cell r="I36" t="str">
            <v>Samuel Bates</v>
          </cell>
        </row>
        <row r="37">
          <cell r="I37" t="str">
            <v>Shaun Mills</v>
          </cell>
        </row>
        <row r="38">
          <cell r="I38" t="str">
            <v>Thomas Commins</v>
          </cell>
        </row>
        <row r="39">
          <cell r="I39" t="str">
            <v>William Mayfield</v>
          </cell>
        </row>
        <row r="40">
          <cell r="I40" t="str">
            <v>Antony Arena</v>
          </cell>
        </row>
        <row r="41">
          <cell r="I41" t="str">
            <v>Brynn Williams</v>
          </cell>
        </row>
        <row r="42">
          <cell r="I42" t="str">
            <v>Campbell Millar</v>
          </cell>
        </row>
        <row r="43">
          <cell r="I43" t="str">
            <v>Hayden Galbraith</v>
          </cell>
        </row>
        <row r="44">
          <cell r="I44" t="str">
            <v>Lachlan Ross</v>
          </cell>
        </row>
        <row r="45">
          <cell r="I45" t="str">
            <v>Lachlan Smith</v>
          </cell>
        </row>
        <row r="46">
          <cell r="I46" t="str">
            <v>Nathan Smith</v>
          </cell>
        </row>
        <row r="47">
          <cell r="I47" t="str">
            <v>Timothy Hewett</v>
          </cell>
        </row>
        <row r="48">
          <cell r="I48" t="str">
            <v>William Emmer Nichols</v>
          </cell>
        </row>
        <row r="49">
          <cell r="I49" t="str">
            <v>Alex Archer</v>
          </cell>
        </row>
        <row r="50">
          <cell r="I50" t="str">
            <v>Bowyn Beatty</v>
          </cell>
        </row>
        <row r="51">
          <cell r="I51" t="str">
            <v>Cameron Pender</v>
          </cell>
        </row>
        <row r="52">
          <cell r="I52" t="str">
            <v>David Mcdonald</v>
          </cell>
        </row>
        <row r="53">
          <cell r="I53" t="str">
            <v>Diing Diing</v>
          </cell>
        </row>
        <row r="54">
          <cell r="I54" t="str">
            <v>Isaac Plunkett</v>
          </cell>
        </row>
        <row r="55">
          <cell r="I55" t="str">
            <v>Jarryd Heywood</v>
          </cell>
        </row>
        <row r="56">
          <cell r="I56" t="str">
            <v>Michael Cassidy</v>
          </cell>
        </row>
        <row r="57">
          <cell r="I57" t="str">
            <v>Samuel Adams</v>
          </cell>
        </row>
        <row r="58">
          <cell r="I58" t="str">
            <v>Stephen Bellette</v>
          </cell>
        </row>
        <row r="59">
          <cell r="I59" t="str">
            <v>David Cox</v>
          </cell>
        </row>
        <row r="60">
          <cell r="I60" t="str">
            <v>Finn Sleigh</v>
          </cell>
        </row>
        <row r="61">
          <cell r="I61" t="str">
            <v>Ian Arachi</v>
          </cell>
        </row>
        <row r="62">
          <cell r="I62" t="str">
            <v>Max Cooper</v>
          </cell>
        </row>
        <row r="63">
          <cell r="I63" t="str">
            <v>Nelson Lee</v>
          </cell>
        </row>
        <row r="64">
          <cell r="I64" t="str">
            <v>Richard Bakkum</v>
          </cell>
        </row>
        <row r="65">
          <cell r="I65" t="str">
            <v>Solomon Inyang</v>
          </cell>
        </row>
        <row r="66">
          <cell r="I66" t="str">
            <v>Aaron Crowe</v>
          </cell>
        </row>
        <row r="67">
          <cell r="I67" t="str">
            <v>Andrew Rice</v>
          </cell>
        </row>
        <row r="68">
          <cell r="I68" t="str">
            <v>Angus Williams</v>
          </cell>
        </row>
        <row r="69">
          <cell r="I69" t="str">
            <v>Daniel Slater</v>
          </cell>
        </row>
        <row r="70">
          <cell r="I70" t="str">
            <v>Deng Diing</v>
          </cell>
        </row>
        <row r="71">
          <cell r="I71" t="str">
            <v>Isaac Maher</v>
          </cell>
        </row>
        <row r="72">
          <cell r="I72" t="str">
            <v>Jacob Crowe</v>
          </cell>
        </row>
        <row r="73">
          <cell r="I73" t="str">
            <v>Jacob Saunders</v>
          </cell>
        </row>
        <row r="74">
          <cell r="I74" t="str">
            <v>James Fouquet</v>
          </cell>
        </row>
        <row r="75">
          <cell r="I75" t="str">
            <v>Mitchell Robinson</v>
          </cell>
        </row>
        <row r="76">
          <cell r="I76" t="str">
            <v>Nathan Mazengarb</v>
          </cell>
        </row>
        <row r="77">
          <cell r="I77" t="str">
            <v>William Rice</v>
          </cell>
        </row>
        <row r="78">
          <cell r="I78" t="str">
            <v>Zac Mcdermott</v>
          </cell>
        </row>
        <row r="79">
          <cell r="I79" t="str">
            <v>Player Name</v>
          </cell>
        </row>
        <row r="80">
          <cell r="I80" t="str">
            <v>Anthony Pronin</v>
          </cell>
        </row>
        <row r="81">
          <cell r="I81" t="str">
            <v>Daniel Busing</v>
          </cell>
        </row>
        <row r="82">
          <cell r="I82" t="str">
            <v>Diego Parsa</v>
          </cell>
        </row>
        <row r="83">
          <cell r="I83" t="str">
            <v>Evan Fowler</v>
          </cell>
        </row>
        <row r="84">
          <cell r="I84" t="str">
            <v>Henry Wallace</v>
          </cell>
        </row>
        <row r="85">
          <cell r="I85" t="str">
            <v>Jordan Rowe</v>
          </cell>
        </row>
        <row r="86">
          <cell r="I86" t="str">
            <v>Joshua Hathaway</v>
          </cell>
        </row>
        <row r="87">
          <cell r="I87" t="str">
            <v>Peter Edwards</v>
          </cell>
        </row>
        <row r="88">
          <cell r="I88" t="str">
            <v>Pietro Badalassi</v>
          </cell>
        </row>
        <row r="89">
          <cell r="I89" t="str">
            <v>Stephen Rowe</v>
          </cell>
        </row>
        <row r="90">
          <cell r="I90" t="str">
            <v>Adam Gavranich</v>
          </cell>
        </row>
        <row r="91">
          <cell r="I91" t="str">
            <v>Ben Mitchell</v>
          </cell>
        </row>
        <row r="92">
          <cell r="I92" t="str">
            <v>Brooklyn Bruton</v>
          </cell>
        </row>
        <row r="93">
          <cell r="I93" t="str">
            <v>Charlie Mellick</v>
          </cell>
        </row>
        <row r="94">
          <cell r="I94" t="str">
            <v>Lachlan Mayo</v>
          </cell>
        </row>
        <row r="95">
          <cell r="I95" t="str">
            <v>Mason Bruce</v>
          </cell>
        </row>
        <row r="96">
          <cell r="I96" t="str">
            <v>Mikus Eversons</v>
          </cell>
        </row>
        <row r="97">
          <cell r="I97" t="str">
            <v>Mohamed Jj Jalloh</v>
          </cell>
        </row>
        <row r="98">
          <cell r="I98" t="str">
            <v>Tristan Scotcher</v>
          </cell>
        </row>
        <row r="99">
          <cell r="I99" t="str">
            <v>William Cooper</v>
          </cell>
        </row>
        <row r="100">
          <cell r="I100" t="str">
            <v>Paul Horsfall</v>
          </cell>
        </row>
        <row r="101">
          <cell r="I101" t="str">
            <v>Andrew Barber</v>
          </cell>
        </row>
        <row r="102">
          <cell r="I102" t="str">
            <v>Angus Byatt</v>
          </cell>
        </row>
        <row r="103">
          <cell r="I103" t="str">
            <v>Benny Marr</v>
          </cell>
        </row>
        <row r="104">
          <cell r="I104" t="str">
            <v>Edward Bigg-Wither</v>
          </cell>
        </row>
        <row r="105">
          <cell r="I105" t="str">
            <v>Reuben Layton Thompson</v>
          </cell>
        </row>
        <row r="106">
          <cell r="I106" t="str">
            <v>Simon Thomson</v>
          </cell>
        </row>
        <row r="107">
          <cell r="I107" t="str">
            <v>Spencer Musgrove</v>
          </cell>
        </row>
        <row r="108">
          <cell r="I108" t="str">
            <v>Timothy Boxsell</v>
          </cell>
        </row>
        <row r="109">
          <cell r="I109" t="str">
            <v>Brynn Williams</v>
          </cell>
        </row>
        <row r="110">
          <cell r="I110" t="str">
            <v>Dion Majstorovic</v>
          </cell>
        </row>
        <row r="111">
          <cell r="I111" t="str">
            <v>Douglas Hardie</v>
          </cell>
        </row>
        <row r="112">
          <cell r="I112" t="str">
            <v>Joshua Russell</v>
          </cell>
        </row>
        <row r="113">
          <cell r="I113" t="str">
            <v>Matusi Lubang</v>
          </cell>
        </row>
        <row r="114">
          <cell r="I114" t="str">
            <v>Rhys Willis</v>
          </cell>
        </row>
        <row r="115">
          <cell r="I115" t="str">
            <v>Riley Furbank</v>
          </cell>
        </row>
        <row r="116">
          <cell r="I116" t="str">
            <v>Stephen Dhieu</v>
          </cell>
        </row>
        <row r="117">
          <cell r="I117" t="str">
            <v>Tate Harris</v>
          </cell>
        </row>
        <row r="118">
          <cell r="I118" t="str">
            <v>Zlatan Hadzic</v>
          </cell>
        </row>
        <row r="119">
          <cell r="I119" t="str">
            <v>Anthony Pronin</v>
          </cell>
        </row>
        <row r="120">
          <cell r="I120" t="str">
            <v>Blake Mckenna</v>
          </cell>
        </row>
        <row r="121">
          <cell r="I121" t="str">
            <v>Brady Priddle</v>
          </cell>
        </row>
        <row r="122">
          <cell r="I122" t="str">
            <v>Diego Parsa</v>
          </cell>
        </row>
        <row r="123">
          <cell r="I123" t="str">
            <v>Grant Keys</v>
          </cell>
        </row>
        <row r="124">
          <cell r="I124" t="str">
            <v>Jack Danenbergsons</v>
          </cell>
        </row>
        <row r="125">
          <cell r="I125" t="str">
            <v>James Carrick</v>
          </cell>
        </row>
        <row r="126">
          <cell r="I126" t="str">
            <v>Jayme Markus</v>
          </cell>
        </row>
        <row r="127">
          <cell r="I127" t="str">
            <v>Jordan Rowe</v>
          </cell>
        </row>
        <row r="128">
          <cell r="I128" t="str">
            <v>Jordon Benson</v>
          </cell>
        </row>
        <row r="129">
          <cell r="I129" t="str">
            <v>Nicholas Pappas</v>
          </cell>
        </row>
        <row r="130">
          <cell r="I130" t="str">
            <v>Brendan Hoang</v>
          </cell>
        </row>
        <row r="131">
          <cell r="I131" t="str">
            <v>Caden Spinks</v>
          </cell>
        </row>
        <row r="132">
          <cell r="I132" t="str">
            <v>Jimmy Heaton</v>
          </cell>
        </row>
        <row r="133">
          <cell r="I133" t="str">
            <v>Jordan Sembel</v>
          </cell>
        </row>
        <row r="134">
          <cell r="I134" t="str">
            <v>Justin Mesman</v>
          </cell>
        </row>
        <row r="135">
          <cell r="I135" t="str">
            <v>Lachlan Kendrick</v>
          </cell>
        </row>
        <row r="136">
          <cell r="I136" t="str">
            <v>Michael Lloyd</v>
          </cell>
        </row>
        <row r="137">
          <cell r="I137" t="str">
            <v>Michael Patron</v>
          </cell>
        </row>
        <row r="138">
          <cell r="I138" t="str">
            <v>Sebastian Kouw</v>
          </cell>
        </row>
        <row r="139">
          <cell r="I139" t="str">
            <v>Alexander Tu</v>
          </cell>
        </row>
        <row r="140">
          <cell r="I140" t="str">
            <v>Amir Elhag</v>
          </cell>
        </row>
        <row r="141">
          <cell r="I141" t="str">
            <v>Frank Afor</v>
          </cell>
        </row>
        <row r="142">
          <cell r="I142" t="str">
            <v>Hany Ezzat</v>
          </cell>
        </row>
        <row r="143">
          <cell r="I143" t="str">
            <v>Jordan Reilly</v>
          </cell>
        </row>
        <row r="144">
          <cell r="I144" t="str">
            <v>Kayne Critchlow</v>
          </cell>
        </row>
        <row r="145">
          <cell r="I145" t="str">
            <v>Muhayed Hamed</v>
          </cell>
        </row>
        <row r="146">
          <cell r="I146" t="str">
            <v>Nathan Spink</v>
          </cell>
        </row>
        <row r="147">
          <cell r="I147" t="str">
            <v>Peter Harris</v>
          </cell>
        </row>
        <row r="148">
          <cell r="I148" t="str">
            <v>Samir Ezzat</v>
          </cell>
        </row>
        <row r="149">
          <cell r="I149" t="str">
            <v>Taylor Gauci</v>
          </cell>
        </row>
        <row r="150">
          <cell r="I150" t="str">
            <v>Brad Manzanillo</v>
          </cell>
        </row>
        <row r="151">
          <cell r="I151" t="str">
            <v>Declan Kain</v>
          </cell>
        </row>
        <row r="152">
          <cell r="I152" t="str">
            <v>Ewen Kennedy</v>
          </cell>
        </row>
        <row r="153">
          <cell r="I153" t="str">
            <v>Flyn Briskey</v>
          </cell>
        </row>
        <row r="154">
          <cell r="I154" t="str">
            <v>Flynn Attard</v>
          </cell>
        </row>
        <row r="155">
          <cell r="I155" t="str">
            <v>Jack Street</v>
          </cell>
        </row>
        <row r="156">
          <cell r="I156" t="str">
            <v>Jordan Smith</v>
          </cell>
        </row>
        <row r="157">
          <cell r="I157" t="str">
            <v>Nghia Tran</v>
          </cell>
        </row>
        <row r="158">
          <cell r="I158" t="str">
            <v>Samuel Colosimo</v>
          </cell>
        </row>
        <row r="159">
          <cell r="I159" t="str">
            <v>Thomas Perez</v>
          </cell>
        </row>
        <row r="160">
          <cell r="I160" t="str">
            <v>Andrew Murphy</v>
          </cell>
        </row>
        <row r="161">
          <cell r="I161" t="str">
            <v>Casey Baines</v>
          </cell>
        </row>
        <row r="162">
          <cell r="I162" t="str">
            <v>Chris Hartmann</v>
          </cell>
        </row>
        <row r="163">
          <cell r="I163" t="str">
            <v>Cooper Smith</v>
          </cell>
        </row>
        <row r="164">
          <cell r="I164" t="str">
            <v>David Mcdonald</v>
          </cell>
        </row>
        <row r="165">
          <cell r="I165" t="str">
            <v>Eric Malcolm</v>
          </cell>
        </row>
        <row r="166">
          <cell r="I166" t="str">
            <v>Jarryd Heywood</v>
          </cell>
        </row>
        <row r="167">
          <cell r="I167" t="str">
            <v>Justin Pronin</v>
          </cell>
        </row>
        <row r="168">
          <cell r="I168" t="str">
            <v>Lachlan Stevens</v>
          </cell>
        </row>
        <row r="169">
          <cell r="I169" t="str">
            <v>Matthew Rodgers</v>
          </cell>
        </row>
        <row r="170">
          <cell r="I170" t="str">
            <v>Aaron Crowe</v>
          </cell>
        </row>
        <row r="171">
          <cell r="I171" t="str">
            <v>Brendan Hallett</v>
          </cell>
        </row>
        <row r="172">
          <cell r="I172" t="str">
            <v>Daniel Slater</v>
          </cell>
        </row>
        <row r="173">
          <cell r="I173" t="str">
            <v>Jacob Crowe</v>
          </cell>
        </row>
        <row r="174">
          <cell r="I174" t="str">
            <v>James Fouquet</v>
          </cell>
        </row>
        <row r="175">
          <cell r="I175" t="str">
            <v>Patrick Feldhusen</v>
          </cell>
        </row>
        <row r="176">
          <cell r="I176" t="str">
            <v>Ryan Storch</v>
          </cell>
        </row>
        <row r="177">
          <cell r="I177" t="str">
            <v>Stephen Carroll</v>
          </cell>
        </row>
        <row r="178">
          <cell r="I178" t="str">
            <v>Andrew Barber</v>
          </cell>
        </row>
        <row r="179">
          <cell r="I179" t="str">
            <v>Brandon Leslie</v>
          </cell>
        </row>
        <row r="180">
          <cell r="I180" t="str">
            <v>Constantinos Tsiokantas</v>
          </cell>
        </row>
        <row r="181">
          <cell r="I181" t="str">
            <v>Dion Tsarpalias</v>
          </cell>
        </row>
        <row r="182">
          <cell r="I182" t="str">
            <v>Dylan Grocock</v>
          </cell>
        </row>
        <row r="183">
          <cell r="I183" t="str">
            <v>Jared Calnan</v>
          </cell>
        </row>
        <row r="184">
          <cell r="I184" t="str">
            <v>Jarod Nilsson</v>
          </cell>
        </row>
        <row r="185">
          <cell r="I185" t="str">
            <v>Julian Sykes-Rose</v>
          </cell>
        </row>
        <row r="186">
          <cell r="I186" t="str">
            <v>Nick Dewey</v>
          </cell>
        </row>
        <row r="187">
          <cell r="I187" t="str">
            <v>Timothy Boxsell</v>
          </cell>
        </row>
        <row r="188">
          <cell r="I188" t="str">
            <v>Tom Gazard</v>
          </cell>
        </row>
        <row r="189">
          <cell r="I189" t="str">
            <v>Dom Northcott</v>
          </cell>
        </row>
        <row r="190">
          <cell r="I190" t="str">
            <v>Joshua Drennan</v>
          </cell>
        </row>
        <row r="191">
          <cell r="I191" t="str">
            <v>Lochlan Robson</v>
          </cell>
        </row>
        <row r="192">
          <cell r="I192" t="str">
            <v>Max Hallett</v>
          </cell>
        </row>
        <row r="193">
          <cell r="I193" t="str">
            <v>Nathan Mazengarb</v>
          </cell>
        </row>
        <row r="194">
          <cell r="I194" t="str">
            <v>Nicholas Price</v>
          </cell>
        </row>
        <row r="195">
          <cell r="I195" t="str">
            <v>Peter Maskell</v>
          </cell>
        </row>
        <row r="196">
          <cell r="I196" t="str">
            <v>Richard Niall</v>
          </cell>
        </row>
        <row r="197">
          <cell r="I197" t="str">
            <v>Ryan Godwin-Wiseman</v>
          </cell>
        </row>
        <row r="198">
          <cell r="I198" t="str">
            <v>Ryan Maplesden</v>
          </cell>
        </row>
        <row r="199">
          <cell r="I199" t="str">
            <v>Tom Apolony</v>
          </cell>
        </row>
        <row r="200">
          <cell r="I200" t="str">
            <v>Alexander Mathews</v>
          </cell>
        </row>
        <row r="201">
          <cell r="I201" t="str">
            <v>Dexter Todd</v>
          </cell>
        </row>
        <row r="202">
          <cell r="I202" t="str">
            <v>Fletcher Petersen</v>
          </cell>
        </row>
        <row r="203">
          <cell r="I203" t="str">
            <v>Jackson Taylor</v>
          </cell>
        </row>
        <row r="204">
          <cell r="I204" t="str">
            <v>Luke Stumpf</v>
          </cell>
        </row>
        <row r="205">
          <cell r="I205" t="str">
            <v>Oliver Cooper</v>
          </cell>
        </row>
        <row r="206">
          <cell r="I206" t="str">
            <v>Oliver Juttner-Melland</v>
          </cell>
        </row>
        <row r="207">
          <cell r="I207" t="str">
            <v>Rahul Arsakulasuriya</v>
          </cell>
        </row>
        <row r="208">
          <cell r="I208" t="str">
            <v>Richard Bakkum</v>
          </cell>
        </row>
        <row r="209">
          <cell r="I209" t="str">
            <v>Triston Irvine</v>
          </cell>
        </row>
        <row r="210">
          <cell r="I210" t="str">
            <v>Bailey Clark</v>
          </cell>
        </row>
        <row r="211">
          <cell r="I211" t="str">
            <v>Hamish Jackson</v>
          </cell>
        </row>
        <row r="212">
          <cell r="I212" t="str">
            <v>Jimmy Willett</v>
          </cell>
        </row>
        <row r="213">
          <cell r="I213" t="str">
            <v>Jei Welsh</v>
          </cell>
        </row>
        <row r="214">
          <cell r="I214" t="str">
            <v>Jesse Tait</v>
          </cell>
        </row>
        <row r="215">
          <cell r="I215" t="str">
            <v>Jonathan Lazaro</v>
          </cell>
        </row>
        <row r="216">
          <cell r="I216" t="str">
            <v>Luke Taunton-Stelzner</v>
          </cell>
        </row>
        <row r="217">
          <cell r="I217" t="str">
            <v>Mathew Jenson</v>
          </cell>
        </row>
        <row r="218">
          <cell r="I218" t="str">
            <v>Steven Guy</v>
          </cell>
        </row>
        <row r="219">
          <cell r="I219" t="str">
            <v>Alvaro Flores Rios</v>
          </cell>
        </row>
        <row r="220">
          <cell r="I220" t="str">
            <v>Charles Rolfe</v>
          </cell>
        </row>
        <row r="221">
          <cell r="I221" t="str">
            <v>Joseph Crowley-Shaw</v>
          </cell>
        </row>
        <row r="222">
          <cell r="I222" t="str">
            <v>Lachlan Myers</v>
          </cell>
        </row>
        <row r="223">
          <cell r="I223" t="str">
            <v>Lachlan Northey</v>
          </cell>
        </row>
        <row r="224">
          <cell r="I224" t="str">
            <v>Lewis Miller</v>
          </cell>
        </row>
        <row r="225">
          <cell r="I225" t="str">
            <v>Michael Verzosa</v>
          </cell>
        </row>
        <row r="226">
          <cell r="I226" t="str">
            <v>Miles John</v>
          </cell>
        </row>
        <row r="227">
          <cell r="I227" t="str">
            <v>Thomas Harvey</v>
          </cell>
        </row>
        <row r="228">
          <cell r="I228" t="str">
            <v>Akoy Mayen</v>
          </cell>
        </row>
        <row r="229">
          <cell r="I229" t="str">
            <v>Alex Greenfield</v>
          </cell>
        </row>
        <row r="230">
          <cell r="I230" t="str">
            <v>Anthony Blazevski</v>
          </cell>
        </row>
        <row r="231">
          <cell r="I231" t="str">
            <v>Ayual Dau</v>
          </cell>
        </row>
        <row r="232">
          <cell r="I232" t="str">
            <v>Diing Mayen</v>
          </cell>
        </row>
        <row r="233">
          <cell r="I233" t="str">
            <v>Jackson Crowe</v>
          </cell>
        </row>
        <row r="234">
          <cell r="I234" t="str">
            <v>Jett James</v>
          </cell>
        </row>
        <row r="235">
          <cell r="I235" t="str">
            <v>Manoah Billerwell</v>
          </cell>
        </row>
        <row r="236">
          <cell r="I236" t="str">
            <v>Ngakau Hunia</v>
          </cell>
        </row>
        <row r="237">
          <cell r="I237" t="str">
            <v>Thomas Greenfield</v>
          </cell>
        </row>
        <row r="238">
          <cell r="I238" t="str">
            <v>Archie Webb</v>
          </cell>
        </row>
        <row r="239">
          <cell r="I239" t="str">
            <v>Brooklyn Bruton</v>
          </cell>
        </row>
        <row r="240">
          <cell r="I240" t="str">
            <v>Damian Miles</v>
          </cell>
        </row>
        <row r="241">
          <cell r="I241" t="str">
            <v>Jake Scheide</v>
          </cell>
        </row>
        <row r="242">
          <cell r="I242" t="str">
            <v>Liam Crossman</v>
          </cell>
        </row>
        <row r="243">
          <cell r="I243" t="str">
            <v>Mason Bruce</v>
          </cell>
        </row>
        <row r="244">
          <cell r="I244" t="str">
            <v>Matthew Durham</v>
          </cell>
        </row>
        <row r="245">
          <cell r="I245" t="str">
            <v>Matthew Miles</v>
          </cell>
        </row>
        <row r="246">
          <cell r="I246" t="str">
            <v>Mika Kelsey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V23" sqref="V23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22" t="s">
        <v>396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6.75" customHeight="1" x14ac:dyDescent="0.25"/>
    <row r="3" spans="1:25" x14ac:dyDescent="0.25">
      <c r="B3" s="21" t="s">
        <v>24</v>
      </c>
      <c r="C3" s="21"/>
      <c r="D3" s="21"/>
      <c r="E3" s="21"/>
      <c r="G3" s="21" t="s">
        <v>25</v>
      </c>
      <c r="H3" s="21"/>
      <c r="I3" s="21"/>
      <c r="J3" s="21"/>
      <c r="L3" s="21" t="s">
        <v>26</v>
      </c>
      <c r="M3" s="21"/>
      <c r="N3" s="21"/>
      <c r="O3" s="21"/>
      <c r="Q3" s="21" t="s">
        <v>31</v>
      </c>
      <c r="R3" s="21"/>
      <c r="S3" s="21"/>
      <c r="T3" s="21"/>
      <c r="V3" s="21" t="s">
        <v>55</v>
      </c>
      <c r="W3" s="21"/>
      <c r="X3" s="21"/>
      <c r="Y3" s="21"/>
    </row>
    <row r="4" spans="1:25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  <c r="V4" s="5" t="s">
        <v>27</v>
      </c>
      <c r="W4" s="5" t="s">
        <v>28</v>
      </c>
      <c r="X4" s="5" t="s">
        <v>29</v>
      </c>
      <c r="Y4" s="5" t="s">
        <v>52</v>
      </c>
    </row>
    <row r="5" spans="1:25" x14ac:dyDescent="0.25">
      <c r="A5">
        <v>1</v>
      </c>
      <c r="B5" s="1" t="s">
        <v>267</v>
      </c>
      <c r="C5" s="1" t="s">
        <v>338</v>
      </c>
      <c r="D5" s="1">
        <v>16</v>
      </c>
      <c r="E5" s="9">
        <v>16.375</v>
      </c>
      <c r="G5" s="1" t="s">
        <v>1</v>
      </c>
      <c r="H5" s="1" t="s">
        <v>0</v>
      </c>
      <c r="I5" s="1">
        <v>18</v>
      </c>
      <c r="J5" s="9">
        <v>9.0555555555555554</v>
      </c>
      <c r="L5" s="1" t="s">
        <v>303</v>
      </c>
      <c r="M5" s="1" t="s">
        <v>4</v>
      </c>
      <c r="N5" s="1">
        <v>17</v>
      </c>
      <c r="O5" s="9">
        <v>4.4705882352941178</v>
      </c>
      <c r="Q5" s="1" t="s">
        <v>328</v>
      </c>
      <c r="R5" s="1" t="s">
        <v>0</v>
      </c>
      <c r="S5" s="1">
        <v>17</v>
      </c>
      <c r="T5" s="1">
        <v>2.6470588235294117</v>
      </c>
      <c r="V5" s="1" t="s">
        <v>315</v>
      </c>
      <c r="W5" s="1" t="s">
        <v>310</v>
      </c>
      <c r="X5" s="1">
        <v>18</v>
      </c>
      <c r="Y5" s="9">
        <v>24.055555555555557</v>
      </c>
    </row>
    <row r="6" spans="1:25" x14ac:dyDescent="0.25">
      <c r="A6">
        <v>2</v>
      </c>
      <c r="B6" s="1" t="s">
        <v>328</v>
      </c>
      <c r="C6" s="1" t="s">
        <v>0</v>
      </c>
      <c r="D6" s="1">
        <v>17</v>
      </c>
      <c r="E6" s="9">
        <v>13.411764705882353</v>
      </c>
      <c r="G6" s="1" t="s">
        <v>6</v>
      </c>
      <c r="H6" s="1" t="s">
        <v>4</v>
      </c>
      <c r="I6" s="1">
        <v>18</v>
      </c>
      <c r="J6" s="9">
        <v>8.9444444444444446</v>
      </c>
      <c r="L6" s="1" t="s">
        <v>317</v>
      </c>
      <c r="M6" s="1" t="s">
        <v>316</v>
      </c>
      <c r="N6" s="1">
        <v>18</v>
      </c>
      <c r="O6" s="9">
        <v>4.166666666666667</v>
      </c>
      <c r="Q6" s="1" t="s">
        <v>315</v>
      </c>
      <c r="R6" s="1" t="s">
        <v>310</v>
      </c>
      <c r="S6" s="1">
        <v>18</v>
      </c>
      <c r="T6" s="1">
        <v>2.5555555555555554</v>
      </c>
      <c r="V6" s="1" t="s">
        <v>364</v>
      </c>
      <c r="W6" s="1" t="s">
        <v>356</v>
      </c>
      <c r="X6" s="1">
        <v>19</v>
      </c>
      <c r="Y6" s="9">
        <v>23.763157894736842</v>
      </c>
    </row>
    <row r="7" spans="1:25" x14ac:dyDescent="0.25">
      <c r="A7">
        <v>3</v>
      </c>
      <c r="B7" s="1" t="s">
        <v>315</v>
      </c>
      <c r="C7" s="1" t="s">
        <v>310</v>
      </c>
      <c r="D7" s="1">
        <v>18</v>
      </c>
      <c r="E7" s="9">
        <v>12.944444444444445</v>
      </c>
      <c r="G7" s="1" t="s">
        <v>337</v>
      </c>
      <c r="H7" s="1" t="s">
        <v>59</v>
      </c>
      <c r="I7" s="1">
        <v>12</v>
      </c>
      <c r="J7" s="9">
        <v>8.8333333333333339</v>
      </c>
      <c r="L7" s="1" t="s">
        <v>2</v>
      </c>
      <c r="M7" s="1" t="s">
        <v>0</v>
      </c>
      <c r="N7" s="1">
        <v>15</v>
      </c>
      <c r="O7" s="9">
        <v>3.5333333333333332</v>
      </c>
      <c r="Q7" s="1" t="s">
        <v>323</v>
      </c>
      <c r="R7" s="1" t="s">
        <v>301</v>
      </c>
      <c r="S7" s="1">
        <v>15</v>
      </c>
      <c r="T7" s="1">
        <v>2.5333333333333332</v>
      </c>
      <c r="V7" s="1" t="s">
        <v>323</v>
      </c>
      <c r="W7" s="1" t="s">
        <v>301</v>
      </c>
      <c r="X7" s="1">
        <v>15</v>
      </c>
      <c r="Y7" s="9">
        <v>21.4</v>
      </c>
    </row>
    <row r="8" spans="1:25" x14ac:dyDescent="0.25">
      <c r="A8">
        <v>4</v>
      </c>
      <c r="B8" s="1" t="s">
        <v>309</v>
      </c>
      <c r="C8" s="1" t="s">
        <v>8</v>
      </c>
      <c r="D8" s="1">
        <v>15</v>
      </c>
      <c r="E8" s="9">
        <v>12.866666666666667</v>
      </c>
      <c r="G8" s="1" t="s">
        <v>330</v>
      </c>
      <c r="H8" s="1" t="s">
        <v>310</v>
      </c>
      <c r="I8" s="1">
        <v>14</v>
      </c>
      <c r="J8" s="9">
        <v>8.4285714285714288</v>
      </c>
      <c r="L8" s="1" t="s">
        <v>385</v>
      </c>
      <c r="M8" s="1" t="s">
        <v>376</v>
      </c>
      <c r="N8" s="1">
        <v>16</v>
      </c>
      <c r="O8" s="9">
        <v>3.4375</v>
      </c>
      <c r="Q8" s="1" t="s">
        <v>330</v>
      </c>
      <c r="R8" s="1" t="s">
        <v>310</v>
      </c>
      <c r="S8" s="1">
        <v>14</v>
      </c>
      <c r="T8" s="1">
        <v>2.4285714285714284</v>
      </c>
      <c r="V8" s="1" t="s">
        <v>303</v>
      </c>
      <c r="W8" s="1" t="s">
        <v>4</v>
      </c>
      <c r="X8" s="1">
        <v>17</v>
      </c>
      <c r="Y8" s="9">
        <v>21.352941176470587</v>
      </c>
    </row>
    <row r="9" spans="1:25" x14ac:dyDescent="0.25">
      <c r="A9">
        <v>5</v>
      </c>
      <c r="B9" s="1" t="s">
        <v>381</v>
      </c>
      <c r="C9" s="1" t="s">
        <v>376</v>
      </c>
      <c r="D9" s="1">
        <v>12</v>
      </c>
      <c r="E9" s="9">
        <v>12.583333333333334</v>
      </c>
      <c r="G9" s="1" t="s">
        <v>364</v>
      </c>
      <c r="H9" s="1" t="s">
        <v>356</v>
      </c>
      <c r="I9" s="1">
        <v>19</v>
      </c>
      <c r="J9" s="9">
        <v>8.4210526315789469</v>
      </c>
      <c r="L9" s="1" t="s">
        <v>300</v>
      </c>
      <c r="M9" s="1" t="s">
        <v>316</v>
      </c>
      <c r="N9" s="1">
        <v>16</v>
      </c>
      <c r="O9" s="9">
        <v>3.1875</v>
      </c>
      <c r="Q9" s="1" t="s">
        <v>300</v>
      </c>
      <c r="R9" s="1" t="s">
        <v>316</v>
      </c>
      <c r="S9" s="1">
        <v>16</v>
      </c>
      <c r="T9" s="1">
        <v>2.1875</v>
      </c>
      <c r="V9" s="1" t="s">
        <v>51</v>
      </c>
      <c r="W9" s="1" t="s">
        <v>301</v>
      </c>
      <c r="X9" s="1">
        <v>13</v>
      </c>
      <c r="Y9" s="9">
        <v>21.115384615384617</v>
      </c>
    </row>
    <row r="10" spans="1:25" x14ac:dyDescent="0.25">
      <c r="A10">
        <v>6</v>
      </c>
      <c r="B10" s="1" t="s">
        <v>364</v>
      </c>
      <c r="C10" s="1" t="s">
        <v>356</v>
      </c>
      <c r="D10" s="1">
        <v>19</v>
      </c>
      <c r="E10" s="9">
        <v>12.473684210526315</v>
      </c>
      <c r="G10" s="1" t="s">
        <v>190</v>
      </c>
      <c r="H10" s="1" t="s">
        <v>338</v>
      </c>
      <c r="I10" s="1">
        <v>15</v>
      </c>
      <c r="J10" s="9">
        <v>8</v>
      </c>
      <c r="L10" s="1" t="s">
        <v>323</v>
      </c>
      <c r="M10" s="1" t="s">
        <v>301</v>
      </c>
      <c r="N10" s="1">
        <v>15</v>
      </c>
      <c r="O10" s="9">
        <v>3.0666666666666669</v>
      </c>
      <c r="Q10" s="1" t="s">
        <v>303</v>
      </c>
      <c r="R10" s="1" t="s">
        <v>4</v>
      </c>
      <c r="S10" s="1">
        <v>17</v>
      </c>
      <c r="T10" s="1">
        <v>2.1764705882352939</v>
      </c>
      <c r="V10" s="1" t="s">
        <v>309</v>
      </c>
      <c r="W10" s="1" t="s">
        <v>8</v>
      </c>
      <c r="X10" s="1">
        <v>15</v>
      </c>
      <c r="Y10" s="9">
        <v>20.666666666666668</v>
      </c>
    </row>
    <row r="11" spans="1:25" x14ac:dyDescent="0.25">
      <c r="A11">
        <v>7</v>
      </c>
      <c r="B11" s="1" t="s">
        <v>51</v>
      </c>
      <c r="C11" s="1" t="s">
        <v>301</v>
      </c>
      <c r="D11" s="1">
        <v>13</v>
      </c>
      <c r="E11" s="9">
        <v>12.384615384615385</v>
      </c>
      <c r="G11" s="1" t="s">
        <v>331</v>
      </c>
      <c r="H11" s="1" t="s">
        <v>0</v>
      </c>
      <c r="I11" s="1">
        <v>15</v>
      </c>
      <c r="J11" s="9">
        <v>7.8666666666666663</v>
      </c>
      <c r="L11" s="1" t="s">
        <v>364</v>
      </c>
      <c r="M11" s="1" t="s">
        <v>356</v>
      </c>
      <c r="N11" s="1">
        <v>19</v>
      </c>
      <c r="O11" s="9">
        <v>2.8947368421052633</v>
      </c>
      <c r="Q11" s="1" t="s">
        <v>354</v>
      </c>
      <c r="R11" s="1" t="s">
        <v>316</v>
      </c>
      <c r="S11" s="1">
        <v>16</v>
      </c>
      <c r="T11" s="1">
        <v>1.9375</v>
      </c>
      <c r="V11" s="1" t="s">
        <v>267</v>
      </c>
      <c r="W11" s="1" t="s">
        <v>338</v>
      </c>
      <c r="X11" s="1">
        <v>16</v>
      </c>
      <c r="Y11" s="9">
        <v>20.59375</v>
      </c>
    </row>
    <row r="12" spans="1:25" x14ac:dyDescent="0.25">
      <c r="A12">
        <v>8</v>
      </c>
      <c r="B12" s="1" t="s">
        <v>295</v>
      </c>
      <c r="C12" s="1" t="s">
        <v>59</v>
      </c>
      <c r="D12" s="1">
        <v>16</v>
      </c>
      <c r="E12" s="9">
        <v>12.3125</v>
      </c>
      <c r="G12" s="1" t="s">
        <v>9</v>
      </c>
      <c r="H12" s="1" t="s">
        <v>8</v>
      </c>
      <c r="I12" s="1">
        <v>15</v>
      </c>
      <c r="J12" s="9">
        <v>7.8</v>
      </c>
      <c r="L12" s="1" t="s">
        <v>315</v>
      </c>
      <c r="M12" s="1" t="s">
        <v>310</v>
      </c>
      <c r="N12" s="1">
        <v>18</v>
      </c>
      <c r="O12" s="9">
        <v>2.6666666666666665</v>
      </c>
      <c r="Q12" s="1" t="s">
        <v>239</v>
      </c>
      <c r="R12" s="1" t="s">
        <v>376</v>
      </c>
      <c r="S12" s="1">
        <v>12</v>
      </c>
      <c r="T12" s="1">
        <v>1.8333333333333333</v>
      </c>
      <c r="V12" s="1" t="s">
        <v>299</v>
      </c>
      <c r="W12" s="1" t="s">
        <v>316</v>
      </c>
      <c r="X12" s="1">
        <v>17</v>
      </c>
      <c r="Y12" s="9">
        <v>19.882352941176471</v>
      </c>
    </row>
    <row r="13" spans="1:25" x14ac:dyDescent="0.25">
      <c r="A13">
        <v>9</v>
      </c>
      <c r="B13" s="1" t="s">
        <v>354</v>
      </c>
      <c r="C13" s="1" t="s">
        <v>316</v>
      </c>
      <c r="D13" s="1">
        <v>16</v>
      </c>
      <c r="E13" s="9">
        <v>12.25</v>
      </c>
      <c r="G13" s="1" t="s">
        <v>51</v>
      </c>
      <c r="H13" s="1" t="s">
        <v>301</v>
      </c>
      <c r="I13" s="1">
        <v>13</v>
      </c>
      <c r="J13" s="9">
        <v>7.5384615384615383</v>
      </c>
      <c r="L13" s="1" t="s">
        <v>354</v>
      </c>
      <c r="M13" s="1" t="s">
        <v>316</v>
      </c>
      <c r="N13" s="1">
        <v>16</v>
      </c>
      <c r="O13" s="9">
        <v>2.625</v>
      </c>
      <c r="Q13" s="1" t="s">
        <v>361</v>
      </c>
      <c r="R13" s="1" t="s">
        <v>356</v>
      </c>
      <c r="S13" s="1">
        <v>16</v>
      </c>
      <c r="T13" s="1">
        <v>1.75</v>
      </c>
      <c r="V13" s="1" t="s">
        <v>354</v>
      </c>
      <c r="W13" s="1" t="s">
        <v>316</v>
      </c>
      <c r="X13" s="1">
        <v>16</v>
      </c>
      <c r="Y13" s="9">
        <v>19.8125</v>
      </c>
    </row>
    <row r="14" spans="1:25" x14ac:dyDescent="0.25">
      <c r="A14">
        <v>10</v>
      </c>
      <c r="B14" s="1" t="s">
        <v>299</v>
      </c>
      <c r="C14" s="1" t="s">
        <v>316</v>
      </c>
      <c r="D14" s="1">
        <v>17</v>
      </c>
      <c r="E14" s="9">
        <v>11.294117647058824</v>
      </c>
      <c r="G14" s="1" t="s">
        <v>5</v>
      </c>
      <c r="H14" s="1" t="s">
        <v>4</v>
      </c>
      <c r="I14" s="1">
        <v>10</v>
      </c>
      <c r="J14" s="9">
        <v>7.2</v>
      </c>
      <c r="L14" s="1" t="s">
        <v>58</v>
      </c>
      <c r="M14" s="1" t="s">
        <v>59</v>
      </c>
      <c r="N14" s="1">
        <v>16</v>
      </c>
      <c r="O14" s="9">
        <v>2.5625</v>
      </c>
      <c r="Q14" s="1" t="s">
        <v>381</v>
      </c>
      <c r="R14" s="1" t="s">
        <v>376</v>
      </c>
      <c r="S14" s="1">
        <v>12</v>
      </c>
      <c r="T14" s="1">
        <v>1.75</v>
      </c>
      <c r="V14" s="1" t="s">
        <v>328</v>
      </c>
      <c r="W14" s="1" t="s">
        <v>0</v>
      </c>
      <c r="X14" s="1">
        <v>17</v>
      </c>
      <c r="Y14" s="9">
        <v>19.705882352941178</v>
      </c>
    </row>
    <row r="15" spans="1:25" x14ac:dyDescent="0.25">
      <c r="A15">
        <v>11</v>
      </c>
      <c r="B15" s="1" t="s">
        <v>337</v>
      </c>
      <c r="C15" s="1" t="s">
        <v>59</v>
      </c>
      <c r="D15" s="1">
        <v>12</v>
      </c>
      <c r="E15" s="9">
        <v>10.5</v>
      </c>
      <c r="G15" s="1" t="s">
        <v>305</v>
      </c>
      <c r="H15" s="1" t="s">
        <v>316</v>
      </c>
      <c r="I15" s="1">
        <v>17</v>
      </c>
      <c r="J15" s="9">
        <v>7.1764705882352944</v>
      </c>
      <c r="L15" s="1" t="s">
        <v>309</v>
      </c>
      <c r="M15" s="1" t="s">
        <v>8</v>
      </c>
      <c r="N15" s="1">
        <v>15</v>
      </c>
      <c r="O15" s="9">
        <v>2.5333333333333332</v>
      </c>
      <c r="Q15" s="1" t="s">
        <v>308</v>
      </c>
      <c r="R15" s="1" t="s">
        <v>59</v>
      </c>
      <c r="S15" s="1">
        <v>17</v>
      </c>
      <c r="T15" s="1">
        <v>1.7058823529411764</v>
      </c>
      <c r="V15" s="1" t="s">
        <v>317</v>
      </c>
      <c r="W15" s="1" t="s">
        <v>316</v>
      </c>
      <c r="X15" s="1">
        <v>18</v>
      </c>
      <c r="Y15" s="9">
        <v>18.805555555555557</v>
      </c>
    </row>
    <row r="16" spans="1:25" x14ac:dyDescent="0.25">
      <c r="A16">
        <v>12</v>
      </c>
      <c r="B16" s="1" t="s">
        <v>321</v>
      </c>
      <c r="C16" s="1" t="s">
        <v>0</v>
      </c>
      <c r="D16" s="1">
        <v>13</v>
      </c>
      <c r="E16" s="9">
        <v>10.307692307692308</v>
      </c>
      <c r="G16" s="1" t="s">
        <v>315</v>
      </c>
      <c r="H16" s="1" t="s">
        <v>310</v>
      </c>
      <c r="I16" s="1">
        <v>18</v>
      </c>
      <c r="J16" s="9">
        <v>7</v>
      </c>
      <c r="L16" s="1" t="s">
        <v>381</v>
      </c>
      <c r="M16" s="1" t="s">
        <v>376</v>
      </c>
      <c r="N16" s="1">
        <v>12</v>
      </c>
      <c r="O16" s="9">
        <v>2.5</v>
      </c>
      <c r="Q16" s="1" t="s">
        <v>5</v>
      </c>
      <c r="R16" s="1" t="s">
        <v>4</v>
      </c>
      <c r="S16" s="1">
        <v>10</v>
      </c>
      <c r="T16" s="1">
        <v>1.7</v>
      </c>
      <c r="V16" s="1" t="s">
        <v>331</v>
      </c>
      <c r="W16" s="1" t="s">
        <v>0</v>
      </c>
      <c r="X16" s="1">
        <v>15</v>
      </c>
      <c r="Y16" s="9">
        <v>17.8</v>
      </c>
    </row>
    <row r="17" spans="1:25" x14ac:dyDescent="0.25">
      <c r="A17">
        <v>13</v>
      </c>
      <c r="B17" s="1" t="s">
        <v>323</v>
      </c>
      <c r="C17" s="1" t="s">
        <v>301</v>
      </c>
      <c r="D17" s="1">
        <v>15</v>
      </c>
      <c r="E17" s="9">
        <v>10.133333333333333</v>
      </c>
      <c r="G17" s="1" t="s">
        <v>304</v>
      </c>
      <c r="H17" s="1" t="s">
        <v>4</v>
      </c>
      <c r="I17" s="1">
        <v>13</v>
      </c>
      <c r="J17" s="9">
        <v>6.7692307692307692</v>
      </c>
      <c r="L17" s="1" t="s">
        <v>327</v>
      </c>
      <c r="M17" s="1" t="s">
        <v>301</v>
      </c>
      <c r="N17" s="1">
        <v>15</v>
      </c>
      <c r="O17" s="9">
        <v>2.4666666666666668</v>
      </c>
      <c r="Q17" s="1" t="s">
        <v>317</v>
      </c>
      <c r="R17" s="1" t="s">
        <v>316</v>
      </c>
      <c r="S17" s="1">
        <v>18</v>
      </c>
      <c r="T17" s="1">
        <v>1.6666666666666667</v>
      </c>
      <c r="V17" s="1" t="s">
        <v>337</v>
      </c>
      <c r="W17" s="1" t="s">
        <v>59</v>
      </c>
      <c r="X17" s="1">
        <v>12</v>
      </c>
      <c r="Y17" s="9">
        <v>17.75</v>
      </c>
    </row>
    <row r="18" spans="1:25" x14ac:dyDescent="0.25">
      <c r="A18">
        <v>14</v>
      </c>
      <c r="B18" s="1" t="s">
        <v>1</v>
      </c>
      <c r="C18" s="1" t="s">
        <v>0</v>
      </c>
      <c r="D18" s="1">
        <v>18</v>
      </c>
      <c r="E18" s="9">
        <v>10.055555555555555</v>
      </c>
      <c r="G18" s="1" t="s">
        <v>354</v>
      </c>
      <c r="H18" s="1" t="s">
        <v>316</v>
      </c>
      <c r="I18" s="1">
        <v>16</v>
      </c>
      <c r="J18" s="9">
        <v>6.6875</v>
      </c>
      <c r="L18" s="1" t="s">
        <v>331</v>
      </c>
      <c r="M18" s="1" t="s">
        <v>0</v>
      </c>
      <c r="N18" s="1">
        <v>15</v>
      </c>
      <c r="O18" s="9">
        <v>2.4</v>
      </c>
      <c r="Q18" s="1" t="s">
        <v>62</v>
      </c>
      <c r="R18" s="1" t="s">
        <v>8</v>
      </c>
      <c r="S18" s="1">
        <v>14</v>
      </c>
      <c r="T18" s="1">
        <v>1.6428571428571428</v>
      </c>
      <c r="V18" s="1" t="s">
        <v>3</v>
      </c>
      <c r="W18" s="1" t="s">
        <v>0</v>
      </c>
      <c r="X18" s="1">
        <v>17</v>
      </c>
      <c r="Y18" s="9">
        <v>17.088235294117649</v>
      </c>
    </row>
    <row r="19" spans="1:25" x14ac:dyDescent="0.25">
      <c r="A19">
        <v>15</v>
      </c>
      <c r="B19" s="1" t="s">
        <v>341</v>
      </c>
      <c r="C19" s="1" t="s">
        <v>338</v>
      </c>
      <c r="D19" s="1">
        <v>18</v>
      </c>
      <c r="E19" s="9">
        <v>9.8888888888888893</v>
      </c>
      <c r="G19" s="1" t="s">
        <v>365</v>
      </c>
      <c r="H19" s="1" t="s">
        <v>356</v>
      </c>
      <c r="I19" s="1">
        <v>14</v>
      </c>
      <c r="J19" s="9">
        <v>6.1428571428571432</v>
      </c>
      <c r="L19" s="1" t="s">
        <v>64</v>
      </c>
      <c r="M19" s="1" t="s">
        <v>8</v>
      </c>
      <c r="N19" s="1">
        <v>19</v>
      </c>
      <c r="O19" s="9">
        <v>2.3684210526315788</v>
      </c>
      <c r="Q19" s="1" t="s">
        <v>341</v>
      </c>
      <c r="R19" s="1" t="s">
        <v>338</v>
      </c>
      <c r="S19" s="1">
        <v>18</v>
      </c>
      <c r="T19" s="1">
        <v>1.6111111111111112</v>
      </c>
      <c r="V19" s="1" t="s">
        <v>330</v>
      </c>
      <c r="W19" s="1" t="s">
        <v>310</v>
      </c>
      <c r="X19" s="1">
        <v>14</v>
      </c>
      <c r="Y19" s="9">
        <v>16.892857142857142</v>
      </c>
    </row>
    <row r="20" spans="1:25" ht="6" customHeight="1" x14ac:dyDescent="0.25">
      <c r="R20" s="4"/>
      <c r="S20" s="7"/>
    </row>
    <row r="21" spans="1:25" x14ac:dyDescent="0.25">
      <c r="B21" s="21" t="s">
        <v>32</v>
      </c>
      <c r="C21" s="21"/>
      <c r="D21" s="21"/>
      <c r="E21" s="21"/>
      <c r="G21" s="21" t="s">
        <v>33</v>
      </c>
      <c r="H21" s="21"/>
      <c r="I21" s="21"/>
      <c r="J21" s="21"/>
      <c r="L21" s="21" t="s">
        <v>34</v>
      </c>
      <c r="M21" s="21"/>
      <c r="N21" s="21"/>
      <c r="O21" s="21"/>
      <c r="Q21" s="21" t="s">
        <v>35</v>
      </c>
      <c r="R21" s="21"/>
      <c r="S21" s="21"/>
      <c r="T21" s="21"/>
    </row>
    <row r="22" spans="1:25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5" x14ac:dyDescent="0.25">
      <c r="A23">
        <v>1</v>
      </c>
      <c r="B23" s="1" t="s">
        <v>9</v>
      </c>
      <c r="C23" s="1" t="s">
        <v>8</v>
      </c>
      <c r="D23" s="1">
        <v>15</v>
      </c>
      <c r="E23" s="9">
        <v>1.9333333333333333</v>
      </c>
      <c r="F23" s="8"/>
      <c r="G23" s="1" t="s">
        <v>5</v>
      </c>
      <c r="H23" s="1" t="s">
        <v>4</v>
      </c>
      <c r="I23" s="1">
        <v>10</v>
      </c>
      <c r="J23" s="9">
        <v>3</v>
      </c>
      <c r="K23" s="8"/>
      <c r="L23" s="1" t="s">
        <v>267</v>
      </c>
      <c r="M23" s="1" t="s">
        <v>338</v>
      </c>
      <c r="N23" s="1">
        <v>16</v>
      </c>
      <c r="O23" s="9">
        <v>3.375</v>
      </c>
      <c r="Q23" s="1" t="s">
        <v>315</v>
      </c>
      <c r="R23" s="1" t="s">
        <v>310</v>
      </c>
      <c r="S23" s="1">
        <v>18</v>
      </c>
      <c r="T23" s="1">
        <v>3.7222222222222223</v>
      </c>
    </row>
    <row r="24" spans="1:25" x14ac:dyDescent="0.25">
      <c r="A24">
        <v>2</v>
      </c>
      <c r="B24" s="1" t="s">
        <v>296</v>
      </c>
      <c r="C24" s="1" t="s">
        <v>59</v>
      </c>
      <c r="D24" s="1">
        <v>14</v>
      </c>
      <c r="E24" s="9">
        <v>1.7857142857142858</v>
      </c>
      <c r="F24" s="8"/>
      <c r="G24" s="1" t="s">
        <v>354</v>
      </c>
      <c r="H24" s="1" t="s">
        <v>316</v>
      </c>
      <c r="I24" s="1">
        <v>16</v>
      </c>
      <c r="J24" s="9">
        <v>2.9375</v>
      </c>
      <c r="L24" s="1" t="s">
        <v>321</v>
      </c>
      <c r="M24" s="1" t="s">
        <v>0</v>
      </c>
      <c r="N24" s="1">
        <v>13</v>
      </c>
      <c r="O24" s="9">
        <v>2.7692307692307692</v>
      </c>
      <c r="Q24" s="1" t="s">
        <v>1</v>
      </c>
      <c r="R24" s="1" t="s">
        <v>0</v>
      </c>
      <c r="S24" s="1">
        <v>18</v>
      </c>
      <c r="T24" s="1">
        <v>2.6666666666666665</v>
      </c>
    </row>
    <row r="25" spans="1:25" x14ac:dyDescent="0.25">
      <c r="A25">
        <v>3</v>
      </c>
      <c r="B25" s="1" t="s">
        <v>299</v>
      </c>
      <c r="C25" s="1" t="s">
        <v>316</v>
      </c>
      <c r="D25" s="1">
        <v>17</v>
      </c>
      <c r="E25" s="9">
        <v>1.588235294117647</v>
      </c>
      <c r="F25" s="8"/>
      <c r="G25" s="1" t="s">
        <v>313</v>
      </c>
      <c r="H25" s="1" t="s">
        <v>310</v>
      </c>
      <c r="I25" s="1">
        <v>15</v>
      </c>
      <c r="J25" s="9">
        <v>2.8666666666666667</v>
      </c>
      <c r="L25" s="1" t="s">
        <v>341</v>
      </c>
      <c r="M25" s="1" t="s">
        <v>338</v>
      </c>
      <c r="N25" s="1">
        <v>18</v>
      </c>
      <c r="O25" s="9">
        <v>2.3888888888888888</v>
      </c>
      <c r="Q25" s="1" t="s">
        <v>51</v>
      </c>
      <c r="R25" s="1" t="s">
        <v>301</v>
      </c>
      <c r="S25" s="1">
        <v>13</v>
      </c>
      <c r="T25" s="1">
        <v>2.4615384615384617</v>
      </c>
    </row>
    <row r="26" spans="1:25" x14ac:dyDescent="0.25">
      <c r="A26">
        <v>4</v>
      </c>
      <c r="B26" s="1" t="s">
        <v>330</v>
      </c>
      <c r="C26" s="1" t="s">
        <v>310</v>
      </c>
      <c r="D26" s="1">
        <v>14</v>
      </c>
      <c r="E26" s="9">
        <v>1.2857142857142858</v>
      </c>
      <c r="F26" s="8"/>
      <c r="G26" s="1" t="s">
        <v>365</v>
      </c>
      <c r="H26" s="1" t="s">
        <v>356</v>
      </c>
      <c r="I26" s="1">
        <v>14</v>
      </c>
      <c r="J26" s="9">
        <v>2.7857142857142856</v>
      </c>
      <c r="L26" s="1" t="s">
        <v>319</v>
      </c>
      <c r="M26" s="1" t="s">
        <v>4</v>
      </c>
      <c r="N26" s="1">
        <v>13</v>
      </c>
      <c r="O26" s="9">
        <v>2.1538461538461537</v>
      </c>
      <c r="Q26" s="1" t="s">
        <v>309</v>
      </c>
      <c r="R26" s="1" t="s">
        <v>8</v>
      </c>
      <c r="S26" s="1">
        <v>15</v>
      </c>
      <c r="T26" s="1">
        <v>2.3333333333333335</v>
      </c>
    </row>
    <row r="27" spans="1:25" x14ac:dyDescent="0.25">
      <c r="A27">
        <v>5</v>
      </c>
      <c r="B27" s="1" t="s">
        <v>354</v>
      </c>
      <c r="C27" s="1" t="s">
        <v>316</v>
      </c>
      <c r="D27" s="1">
        <v>16</v>
      </c>
      <c r="E27" s="9">
        <v>0.875</v>
      </c>
      <c r="F27" s="8"/>
      <c r="G27" s="1" t="s">
        <v>333</v>
      </c>
      <c r="H27" s="1" t="s">
        <v>301</v>
      </c>
      <c r="I27" s="1">
        <v>11</v>
      </c>
      <c r="J27" s="9">
        <v>2.6363636363636362</v>
      </c>
      <c r="L27" s="1" t="s">
        <v>328</v>
      </c>
      <c r="M27" s="1" t="s">
        <v>0</v>
      </c>
      <c r="N27" s="1">
        <v>17</v>
      </c>
      <c r="O27" s="9">
        <v>1.8235294117647058</v>
      </c>
      <c r="Q27" s="1" t="s">
        <v>295</v>
      </c>
      <c r="R27" s="1" t="s">
        <v>59</v>
      </c>
      <c r="S27" s="1">
        <v>16</v>
      </c>
      <c r="T27" s="1">
        <v>2.125</v>
      </c>
    </row>
    <row r="28" spans="1:25" x14ac:dyDescent="0.25">
      <c r="A28">
        <v>6</v>
      </c>
      <c r="B28" s="1" t="s">
        <v>190</v>
      </c>
      <c r="C28" s="1" t="s">
        <v>338</v>
      </c>
      <c r="D28" s="1">
        <v>15</v>
      </c>
      <c r="E28" s="9">
        <v>0.73333333333333328</v>
      </c>
      <c r="G28" s="1" t="s">
        <v>319</v>
      </c>
      <c r="H28" s="1" t="s">
        <v>4</v>
      </c>
      <c r="I28" s="1">
        <v>13</v>
      </c>
      <c r="J28" s="9">
        <v>2.3846153846153846</v>
      </c>
      <c r="L28" s="1" t="s">
        <v>295</v>
      </c>
      <c r="M28" s="1" t="s">
        <v>59</v>
      </c>
      <c r="N28" s="1">
        <v>16</v>
      </c>
      <c r="O28" s="9">
        <v>1.8125</v>
      </c>
      <c r="Q28" s="1" t="s">
        <v>364</v>
      </c>
      <c r="R28" s="1" t="s">
        <v>356</v>
      </c>
      <c r="S28" s="1">
        <v>19</v>
      </c>
      <c r="T28" s="1">
        <v>2.1052631578947367</v>
      </c>
    </row>
    <row r="29" spans="1:25" x14ac:dyDescent="0.25">
      <c r="A29">
        <v>7</v>
      </c>
      <c r="B29" s="1" t="s">
        <v>5</v>
      </c>
      <c r="C29" s="1" t="s">
        <v>4</v>
      </c>
      <c r="D29" s="1">
        <v>10</v>
      </c>
      <c r="E29" s="9">
        <v>0.7</v>
      </c>
      <c r="F29" s="8"/>
      <c r="G29" s="1" t="s">
        <v>387</v>
      </c>
      <c r="H29" s="1" t="s">
        <v>376</v>
      </c>
      <c r="I29" s="1">
        <v>18</v>
      </c>
      <c r="J29" s="9">
        <v>2.3333333333333335</v>
      </c>
      <c r="L29" s="1" t="s">
        <v>324</v>
      </c>
      <c r="M29" s="1" t="s">
        <v>8</v>
      </c>
      <c r="N29" s="1">
        <v>16</v>
      </c>
      <c r="O29" s="9">
        <v>1.75</v>
      </c>
      <c r="Q29" s="1" t="s">
        <v>365</v>
      </c>
      <c r="R29" s="1" t="s">
        <v>356</v>
      </c>
      <c r="S29" s="1">
        <v>14</v>
      </c>
      <c r="T29" s="1">
        <v>2.0714285714285716</v>
      </c>
    </row>
    <row r="30" spans="1:25" x14ac:dyDescent="0.25">
      <c r="A30">
        <v>8</v>
      </c>
      <c r="B30" s="1" t="s">
        <v>311</v>
      </c>
      <c r="C30" s="1" t="s">
        <v>310</v>
      </c>
      <c r="D30" s="1">
        <v>18</v>
      </c>
      <c r="E30" s="9">
        <v>0.66666666666666663</v>
      </c>
      <c r="F30" s="8"/>
      <c r="G30" s="1" t="s">
        <v>330</v>
      </c>
      <c r="H30" s="1" t="s">
        <v>310</v>
      </c>
      <c r="I30" s="1">
        <v>14</v>
      </c>
      <c r="J30" s="9">
        <v>2.2857142857142856</v>
      </c>
      <c r="L30" s="1" t="s">
        <v>317</v>
      </c>
      <c r="M30" s="1" t="s">
        <v>316</v>
      </c>
      <c r="N30" s="1">
        <v>18</v>
      </c>
      <c r="O30" s="9">
        <v>1.7222222222222223</v>
      </c>
      <c r="Q30" s="1" t="s">
        <v>63</v>
      </c>
      <c r="R30" s="1" t="s">
        <v>316</v>
      </c>
      <c r="S30" s="1">
        <v>16</v>
      </c>
      <c r="T30" s="1">
        <v>2</v>
      </c>
    </row>
    <row r="31" spans="1:25" x14ac:dyDescent="0.25">
      <c r="A31">
        <v>9</v>
      </c>
      <c r="B31" s="1" t="s">
        <v>365</v>
      </c>
      <c r="C31" s="1" t="s">
        <v>356</v>
      </c>
      <c r="D31" s="1">
        <v>14</v>
      </c>
      <c r="E31" s="9">
        <v>0.5714285714285714</v>
      </c>
      <c r="F31" s="8"/>
      <c r="G31" s="1" t="s">
        <v>1</v>
      </c>
      <c r="H31" s="1" t="s">
        <v>0</v>
      </c>
      <c r="I31" s="1">
        <v>18</v>
      </c>
      <c r="J31" s="9">
        <v>2.2777777777777777</v>
      </c>
      <c r="L31" s="1" t="s">
        <v>300</v>
      </c>
      <c r="M31" s="1" t="s">
        <v>316</v>
      </c>
      <c r="N31" s="1">
        <v>16</v>
      </c>
      <c r="O31" s="9">
        <v>1.625</v>
      </c>
      <c r="Q31" s="1" t="s">
        <v>381</v>
      </c>
      <c r="R31" s="1" t="s">
        <v>376</v>
      </c>
      <c r="S31" s="1">
        <v>12</v>
      </c>
      <c r="T31" s="1">
        <v>2</v>
      </c>
    </row>
    <row r="32" spans="1:25" x14ac:dyDescent="0.25">
      <c r="A32">
        <v>10</v>
      </c>
      <c r="B32" s="1" t="s">
        <v>333</v>
      </c>
      <c r="C32" s="1" t="s">
        <v>301</v>
      </c>
      <c r="D32" s="1">
        <v>11</v>
      </c>
      <c r="E32" s="9">
        <v>0.54545454545454541</v>
      </c>
      <c r="F32" s="8"/>
      <c r="G32" s="1" t="s">
        <v>337</v>
      </c>
      <c r="H32" s="1" t="s">
        <v>59</v>
      </c>
      <c r="I32" s="1">
        <v>12</v>
      </c>
      <c r="J32" s="9">
        <v>2.25</v>
      </c>
      <c r="L32" s="1" t="s">
        <v>361</v>
      </c>
      <c r="M32" s="1" t="s">
        <v>356</v>
      </c>
      <c r="N32" s="1">
        <v>16</v>
      </c>
      <c r="O32" s="9">
        <v>1.5625</v>
      </c>
      <c r="Q32" s="1" t="s">
        <v>5</v>
      </c>
      <c r="R32" s="1" t="s">
        <v>4</v>
      </c>
      <c r="S32" s="1">
        <v>10</v>
      </c>
      <c r="T32" s="1">
        <v>1.9</v>
      </c>
    </row>
    <row r="33" spans="1:20" x14ac:dyDescent="0.25">
      <c r="A33">
        <v>11</v>
      </c>
      <c r="B33" s="1" t="s">
        <v>1</v>
      </c>
      <c r="C33" s="1" t="s">
        <v>0</v>
      </c>
      <c r="D33" s="1">
        <v>18</v>
      </c>
      <c r="E33" s="9">
        <v>0.5</v>
      </c>
      <c r="F33" s="8"/>
      <c r="G33" s="1" t="s">
        <v>344</v>
      </c>
      <c r="H33" s="1" t="s">
        <v>338</v>
      </c>
      <c r="I33" s="1">
        <v>14</v>
      </c>
      <c r="J33" s="9">
        <v>2.2142857142857144</v>
      </c>
      <c r="L33" s="1" t="s">
        <v>308</v>
      </c>
      <c r="M33" s="1" t="s">
        <v>59</v>
      </c>
      <c r="N33" s="1">
        <v>17</v>
      </c>
      <c r="O33" s="9">
        <v>1.411764705882353</v>
      </c>
      <c r="Q33" s="1" t="s">
        <v>299</v>
      </c>
      <c r="R33" s="1" t="s">
        <v>316</v>
      </c>
      <c r="S33" s="1">
        <v>17</v>
      </c>
      <c r="T33" s="1">
        <v>1.7058823529411764</v>
      </c>
    </row>
    <row r="34" spans="1:20" x14ac:dyDescent="0.25">
      <c r="A34">
        <v>12</v>
      </c>
      <c r="B34" s="1" t="s">
        <v>357</v>
      </c>
      <c r="C34" s="1" t="s">
        <v>356</v>
      </c>
      <c r="D34" s="1">
        <v>14</v>
      </c>
      <c r="E34" s="9">
        <v>0.5</v>
      </c>
      <c r="F34" s="8"/>
      <c r="G34" s="1" t="s">
        <v>190</v>
      </c>
      <c r="H34" s="1" t="s">
        <v>338</v>
      </c>
      <c r="I34" s="1">
        <v>15</v>
      </c>
      <c r="J34" s="9">
        <v>2.2000000000000002</v>
      </c>
      <c r="L34" s="1" t="s">
        <v>64</v>
      </c>
      <c r="M34" s="1" t="s">
        <v>8</v>
      </c>
      <c r="N34" s="1">
        <v>19</v>
      </c>
      <c r="O34" s="9">
        <v>1.2105263157894737</v>
      </c>
      <c r="Q34" s="1" t="s">
        <v>317</v>
      </c>
      <c r="R34" s="1" t="s">
        <v>316</v>
      </c>
      <c r="S34" s="1">
        <v>18</v>
      </c>
      <c r="T34" s="1">
        <v>1.6666666666666667</v>
      </c>
    </row>
    <row r="35" spans="1:20" x14ac:dyDescent="0.25">
      <c r="A35">
        <v>13</v>
      </c>
      <c r="B35" s="1" t="s">
        <v>6</v>
      </c>
      <c r="C35" s="1" t="s">
        <v>4</v>
      </c>
      <c r="D35" s="1">
        <v>18</v>
      </c>
      <c r="E35" s="9">
        <v>0.5</v>
      </c>
      <c r="F35" s="8"/>
      <c r="G35" s="1" t="s">
        <v>294</v>
      </c>
      <c r="H35" s="1" t="s">
        <v>8</v>
      </c>
      <c r="I35" s="1">
        <v>14</v>
      </c>
      <c r="J35" s="9">
        <v>2.1428571428571428</v>
      </c>
      <c r="L35" s="1" t="s">
        <v>386</v>
      </c>
      <c r="M35" s="1" t="s">
        <v>376</v>
      </c>
      <c r="N35" s="1">
        <v>15</v>
      </c>
      <c r="O35" s="9">
        <v>1.2</v>
      </c>
      <c r="Q35" s="1" t="s">
        <v>330</v>
      </c>
      <c r="R35" s="1" t="s">
        <v>310</v>
      </c>
      <c r="S35" s="1">
        <v>14</v>
      </c>
      <c r="T35" s="1">
        <v>1.6428571428571428</v>
      </c>
    </row>
    <row r="36" spans="1:20" x14ac:dyDescent="0.25">
      <c r="A36">
        <v>14</v>
      </c>
      <c r="B36" s="1" t="s">
        <v>387</v>
      </c>
      <c r="C36" s="1" t="s">
        <v>376</v>
      </c>
      <c r="D36" s="1">
        <v>18</v>
      </c>
      <c r="E36" s="9">
        <v>0.5</v>
      </c>
      <c r="F36" s="8"/>
      <c r="G36" s="1" t="s">
        <v>357</v>
      </c>
      <c r="H36" s="1" t="s">
        <v>356</v>
      </c>
      <c r="I36" s="1">
        <v>14</v>
      </c>
      <c r="J36" s="9">
        <v>2.0714285714285716</v>
      </c>
      <c r="L36" s="1" t="s">
        <v>360</v>
      </c>
      <c r="M36" s="1" t="s">
        <v>356</v>
      </c>
      <c r="N36" s="1">
        <v>18</v>
      </c>
      <c r="O36" s="9">
        <v>1.1666666666666667</v>
      </c>
      <c r="Q36" s="1" t="s">
        <v>267</v>
      </c>
      <c r="R36" s="1" t="s">
        <v>338</v>
      </c>
      <c r="S36" s="1">
        <v>16</v>
      </c>
      <c r="T36" s="1">
        <v>1.625</v>
      </c>
    </row>
    <row r="37" spans="1:20" x14ac:dyDescent="0.25">
      <c r="A37">
        <v>15</v>
      </c>
      <c r="B37" s="1" t="s">
        <v>305</v>
      </c>
      <c r="C37" s="1" t="s">
        <v>316</v>
      </c>
      <c r="D37" s="1">
        <v>17</v>
      </c>
      <c r="E37" s="9">
        <v>0.47058823529411764</v>
      </c>
      <c r="F37" s="8"/>
      <c r="G37" s="1" t="s">
        <v>385</v>
      </c>
      <c r="H37" s="1" t="s">
        <v>376</v>
      </c>
      <c r="I37" s="1">
        <v>16</v>
      </c>
      <c r="J37" s="9">
        <v>2.0625</v>
      </c>
      <c r="L37" s="1" t="s">
        <v>50</v>
      </c>
      <c r="M37" s="1" t="s">
        <v>301</v>
      </c>
      <c r="N37" s="1">
        <v>14</v>
      </c>
      <c r="O37" s="9">
        <v>1.0714285714285714</v>
      </c>
      <c r="Q37" s="1" t="s">
        <v>307</v>
      </c>
      <c r="R37" s="1" t="s">
        <v>301</v>
      </c>
      <c r="S37" s="1">
        <v>17</v>
      </c>
      <c r="T37" s="1">
        <v>1.4705882352941178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3C27-8BED-450E-B7DE-0C722DD1D221}">
  <sheetPr>
    <tabColor rgb="FFC00000"/>
  </sheetPr>
  <dimension ref="A1:T44"/>
  <sheetViews>
    <sheetView topLeftCell="A13" workbookViewId="0">
      <selection activeCell="W8" sqref="W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302</v>
      </c>
    </row>
    <row r="2" spans="1:20" x14ac:dyDescent="0.25">
      <c r="A2" s="44" t="s">
        <v>376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6"/>
      <c r="Q2" s="10" t="s">
        <v>376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387</v>
      </c>
      <c r="B4" s="1">
        <v>18</v>
      </c>
      <c r="C4" s="1">
        <v>25</v>
      </c>
      <c r="D4" s="1">
        <v>4</v>
      </c>
      <c r="E4" s="1">
        <v>9</v>
      </c>
      <c r="F4" s="1">
        <v>80</v>
      </c>
      <c r="G4" s="1">
        <v>20</v>
      </c>
      <c r="H4" s="1">
        <v>8</v>
      </c>
      <c r="I4" s="1">
        <v>9</v>
      </c>
      <c r="J4" s="1">
        <v>42</v>
      </c>
      <c r="K4" s="1">
        <v>0</v>
      </c>
      <c r="L4" s="1">
        <v>0</v>
      </c>
      <c r="M4" s="1">
        <v>71</v>
      </c>
      <c r="N4" s="1">
        <f>VLOOKUP(A4,Games!$A$2:$D$527,3,FALSE)</f>
        <v>0</v>
      </c>
      <c r="O4" s="1">
        <f>VLOOKUP(A4,Games!$A$2:$D$527,4,FALSE)</f>
        <v>18</v>
      </c>
      <c r="P4" s="3">
        <f t="shared" ref="P4:P17" si="0">(R4-S4)/B4</f>
        <v>6.333333333333333</v>
      </c>
      <c r="R4">
        <f t="shared" ref="R4:R17" si="1">SUM(M4,I4,H4,(G4*1.5),F4)</f>
        <v>198</v>
      </c>
      <c r="S4">
        <f t="shared" ref="S4:S17" si="2">SUM((J4*2),(K4*3),(L4*4))</f>
        <v>84</v>
      </c>
      <c r="T4" t="str">
        <f>IFERROR(VLOOKUP(A4,[1]Games!$I$2:$I$246,1,FALSE)," ")</f>
        <v xml:space="preserve"> </v>
      </c>
    </row>
    <row r="5" spans="1:20" x14ac:dyDescent="0.25">
      <c r="A5" s="2" t="s">
        <v>389</v>
      </c>
      <c r="B5" s="1">
        <v>16</v>
      </c>
      <c r="C5" s="1">
        <v>38</v>
      </c>
      <c r="D5" s="1">
        <v>12</v>
      </c>
      <c r="E5" s="1">
        <v>8</v>
      </c>
      <c r="F5" s="1">
        <v>39</v>
      </c>
      <c r="G5" s="1">
        <v>23</v>
      </c>
      <c r="H5" s="1">
        <v>14</v>
      </c>
      <c r="I5" s="1">
        <v>2</v>
      </c>
      <c r="J5" s="1">
        <v>12</v>
      </c>
      <c r="K5" s="1">
        <v>0</v>
      </c>
      <c r="L5" s="1">
        <v>0</v>
      </c>
      <c r="M5" s="1">
        <v>120</v>
      </c>
      <c r="N5" s="1">
        <f>VLOOKUP(A5,Games!$A$2:$D$527,3,FALSE)</f>
        <v>0</v>
      </c>
      <c r="O5" s="1">
        <f>VLOOKUP(A5,Games!$A$2:$D$527,4,FALSE)</f>
        <v>16</v>
      </c>
      <c r="P5" s="3">
        <f t="shared" si="0"/>
        <v>11.59375</v>
      </c>
      <c r="R5">
        <f t="shared" si="1"/>
        <v>209.5</v>
      </c>
      <c r="S5">
        <f t="shared" si="2"/>
        <v>24</v>
      </c>
      <c r="T5" t="str">
        <f>IFERROR(VLOOKUP(A5,[1]Games!$I$2:$I$246,1,FALSE)," ")</f>
        <v xml:space="preserve"> </v>
      </c>
    </row>
    <row r="6" spans="1:20" x14ac:dyDescent="0.25">
      <c r="A6" s="2" t="s">
        <v>385</v>
      </c>
      <c r="B6" s="1">
        <v>16</v>
      </c>
      <c r="C6" s="1">
        <v>40</v>
      </c>
      <c r="D6" s="1">
        <v>13</v>
      </c>
      <c r="E6" s="1">
        <v>7</v>
      </c>
      <c r="F6" s="1">
        <v>54</v>
      </c>
      <c r="G6" s="1">
        <v>55</v>
      </c>
      <c r="H6" s="1">
        <v>17</v>
      </c>
      <c r="I6" s="1">
        <v>7</v>
      </c>
      <c r="J6" s="1">
        <v>33</v>
      </c>
      <c r="K6" s="1">
        <v>1</v>
      </c>
      <c r="L6" s="1">
        <v>0</v>
      </c>
      <c r="M6" s="1">
        <v>126</v>
      </c>
      <c r="N6" s="1">
        <f>VLOOKUP(A6,Games!$A$2:$D$527,3,FALSE)</f>
        <v>1</v>
      </c>
      <c r="O6" s="1">
        <f>VLOOKUP(A6,Games!$A$2:$D$527,4,FALSE)</f>
        <v>17</v>
      </c>
      <c r="P6" s="3">
        <f t="shared" si="0"/>
        <v>13.59375</v>
      </c>
      <c r="R6">
        <f t="shared" si="1"/>
        <v>286.5</v>
      </c>
      <c r="S6">
        <f t="shared" si="2"/>
        <v>69</v>
      </c>
      <c r="T6" t="str">
        <f>IFERROR(VLOOKUP(A6,[1]Games!$I$2:$I$246,1,FALSE)," ")</f>
        <v xml:space="preserve"> </v>
      </c>
    </row>
    <row r="7" spans="1:20" x14ac:dyDescent="0.25">
      <c r="A7" s="2" t="s">
        <v>384</v>
      </c>
      <c r="B7" s="1">
        <v>16</v>
      </c>
      <c r="C7" s="1">
        <v>18</v>
      </c>
      <c r="D7" s="1">
        <v>1</v>
      </c>
      <c r="E7" s="1">
        <v>7</v>
      </c>
      <c r="F7" s="1">
        <v>50</v>
      </c>
      <c r="G7" s="1">
        <v>15</v>
      </c>
      <c r="H7" s="1">
        <v>7</v>
      </c>
      <c r="I7" s="1">
        <v>3</v>
      </c>
      <c r="J7" s="1">
        <v>32</v>
      </c>
      <c r="K7" s="1">
        <v>0</v>
      </c>
      <c r="L7" s="1">
        <v>0</v>
      </c>
      <c r="M7" s="1">
        <v>46</v>
      </c>
      <c r="N7" s="1">
        <f>VLOOKUP(A7,Games!$A$2:$D$527,3,FALSE)</f>
        <v>1</v>
      </c>
      <c r="O7" s="1">
        <f>VLOOKUP(A7,Games!$A$2:$D$527,4,FALSE)</f>
        <v>17</v>
      </c>
      <c r="P7" s="3">
        <f t="shared" si="0"/>
        <v>4.03125</v>
      </c>
      <c r="R7">
        <f t="shared" si="1"/>
        <v>128.5</v>
      </c>
      <c r="S7">
        <f t="shared" si="2"/>
        <v>64</v>
      </c>
      <c r="T7" t="str">
        <f>IFERROR(VLOOKUP(A7,[1]Games!$I$2:$I$246,1,FALSE)," ")</f>
        <v xml:space="preserve"> </v>
      </c>
    </row>
    <row r="8" spans="1:20" x14ac:dyDescent="0.25">
      <c r="A8" s="2" t="s">
        <v>388</v>
      </c>
      <c r="B8" s="1">
        <v>15</v>
      </c>
      <c r="C8" s="1">
        <v>1</v>
      </c>
      <c r="D8" s="1">
        <v>3</v>
      </c>
      <c r="E8" s="1">
        <v>1</v>
      </c>
      <c r="F8" s="1">
        <v>15</v>
      </c>
      <c r="G8" s="1">
        <v>17</v>
      </c>
      <c r="H8" s="1">
        <v>8</v>
      </c>
      <c r="I8" s="1">
        <v>1</v>
      </c>
      <c r="J8" s="1">
        <v>12</v>
      </c>
      <c r="K8" s="1">
        <v>0</v>
      </c>
      <c r="L8" s="1">
        <v>0</v>
      </c>
      <c r="M8" s="1">
        <v>12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2.5</v>
      </c>
      <c r="R8">
        <f t="shared" si="1"/>
        <v>61.5</v>
      </c>
      <c r="S8">
        <f t="shared" si="2"/>
        <v>24</v>
      </c>
      <c r="T8" t="str">
        <f>IFERROR(VLOOKUP(A8,[1]Games!$I$2:$I$246,1,FALSE)," ")</f>
        <v xml:space="preserve"> </v>
      </c>
    </row>
    <row r="9" spans="1:20" x14ac:dyDescent="0.25">
      <c r="A9" s="2" t="s">
        <v>386</v>
      </c>
      <c r="B9" s="1">
        <v>15</v>
      </c>
      <c r="C9" s="1">
        <v>33</v>
      </c>
      <c r="D9" s="1">
        <v>18</v>
      </c>
      <c r="E9" s="1">
        <v>18</v>
      </c>
      <c r="F9" s="1">
        <v>68</v>
      </c>
      <c r="G9" s="1">
        <v>21</v>
      </c>
      <c r="H9" s="1">
        <v>13</v>
      </c>
      <c r="I9" s="1">
        <v>4</v>
      </c>
      <c r="J9" s="1">
        <v>8</v>
      </c>
      <c r="K9" s="1">
        <v>0</v>
      </c>
      <c r="L9" s="1">
        <v>0</v>
      </c>
      <c r="M9" s="1">
        <v>138</v>
      </c>
      <c r="N9" s="1">
        <f>VLOOKUP(A9,Games!$A$2:$D$527,3,FALSE)</f>
        <v>0</v>
      </c>
      <c r="O9" s="1">
        <f>VLOOKUP(A9,Games!$A$2:$D$527,4,FALSE)</f>
        <v>15</v>
      </c>
      <c r="P9" s="3">
        <f t="shared" si="0"/>
        <v>15.9</v>
      </c>
      <c r="R9">
        <f t="shared" si="1"/>
        <v>254.5</v>
      </c>
      <c r="S9">
        <f t="shared" si="2"/>
        <v>16</v>
      </c>
      <c r="T9" t="str">
        <f>IFERROR(VLOOKUP(A9,[1]Games!$I$2:$I$246,1,FALSE)," ")</f>
        <v xml:space="preserve"> </v>
      </c>
    </row>
    <row r="10" spans="1:20" x14ac:dyDescent="0.25">
      <c r="A10" s="2" t="s">
        <v>239</v>
      </c>
      <c r="B10" s="1">
        <v>12</v>
      </c>
      <c r="C10" s="1">
        <v>26</v>
      </c>
      <c r="D10" s="1">
        <v>4</v>
      </c>
      <c r="E10" s="1">
        <v>10</v>
      </c>
      <c r="F10" s="1">
        <v>50</v>
      </c>
      <c r="G10" s="1">
        <v>27</v>
      </c>
      <c r="H10" s="1">
        <v>22</v>
      </c>
      <c r="I10" s="1">
        <v>0</v>
      </c>
      <c r="J10" s="1">
        <v>23</v>
      </c>
      <c r="K10" s="1">
        <v>1</v>
      </c>
      <c r="L10" s="1">
        <v>0</v>
      </c>
      <c r="M10" s="1">
        <v>74</v>
      </c>
      <c r="N10" s="1">
        <f>VLOOKUP(A10,Games!$A$2:$D$527,3,FALSE)</f>
        <v>0</v>
      </c>
      <c r="O10" s="1">
        <f>VLOOKUP(A10,Games!$A$2:$D$527,4,FALSE)</f>
        <v>12</v>
      </c>
      <c r="P10" s="3">
        <f t="shared" si="0"/>
        <v>11.458333333333334</v>
      </c>
      <c r="R10">
        <f t="shared" si="1"/>
        <v>186.5</v>
      </c>
      <c r="S10">
        <f t="shared" si="2"/>
        <v>49</v>
      </c>
      <c r="T10" t="str">
        <f>IFERROR(VLOOKUP(A10,[1]Games!$I$2:$I$246,1,FALSE)," ")</f>
        <v>Nick Dewey</v>
      </c>
    </row>
    <row r="11" spans="1:20" x14ac:dyDescent="0.25">
      <c r="A11" s="2" t="s">
        <v>381</v>
      </c>
      <c r="B11" s="1">
        <v>12</v>
      </c>
      <c r="C11" s="1">
        <v>53</v>
      </c>
      <c r="D11" s="1">
        <v>7</v>
      </c>
      <c r="E11" s="1">
        <v>24</v>
      </c>
      <c r="F11" s="1">
        <v>43</v>
      </c>
      <c r="G11" s="1">
        <v>30</v>
      </c>
      <c r="H11" s="1">
        <v>21</v>
      </c>
      <c r="I11" s="1">
        <v>2</v>
      </c>
      <c r="J11" s="1">
        <v>12</v>
      </c>
      <c r="K11" s="1">
        <v>1</v>
      </c>
      <c r="L11" s="1">
        <v>0</v>
      </c>
      <c r="M11" s="1">
        <v>151</v>
      </c>
      <c r="N11" s="1">
        <f>VLOOKUP(A11,Games!$A$2:$D$527,3,FALSE)</f>
        <v>3</v>
      </c>
      <c r="O11" s="1">
        <f>VLOOKUP(A11,Games!$A$2:$D$527,4,FALSE)</f>
        <v>15</v>
      </c>
      <c r="P11" s="3">
        <f t="shared" si="0"/>
        <v>19.583333333333332</v>
      </c>
      <c r="R11">
        <f t="shared" si="1"/>
        <v>262</v>
      </c>
      <c r="S11">
        <f t="shared" si="2"/>
        <v>27</v>
      </c>
      <c r="T11" t="str">
        <f>IFERROR(VLOOKUP(A11,[1]Games!$I$2:$I$246,1,FALSE)," ")</f>
        <v xml:space="preserve"> </v>
      </c>
    </row>
    <row r="12" spans="1:20" x14ac:dyDescent="0.25">
      <c r="A12" s="2" t="s">
        <v>383</v>
      </c>
      <c r="B12" s="1">
        <v>11</v>
      </c>
      <c r="C12" s="1">
        <v>9</v>
      </c>
      <c r="D12" s="1">
        <v>2</v>
      </c>
      <c r="E12" s="1">
        <v>5</v>
      </c>
      <c r="F12" s="1">
        <v>18</v>
      </c>
      <c r="G12" s="1">
        <v>4</v>
      </c>
      <c r="H12" s="1">
        <v>7</v>
      </c>
      <c r="I12" s="1">
        <v>1</v>
      </c>
      <c r="J12" s="1">
        <v>6</v>
      </c>
      <c r="K12" s="1">
        <v>0</v>
      </c>
      <c r="L12" s="1">
        <v>1</v>
      </c>
      <c r="M12" s="1">
        <v>29</v>
      </c>
      <c r="N12" s="1">
        <f>VLOOKUP(A12,Games!$A$2:$D$527,3,FALSE)</f>
        <v>0</v>
      </c>
      <c r="O12" s="1">
        <f>VLOOKUP(A12,Games!$A$2:$D$527,4,FALSE)</f>
        <v>11</v>
      </c>
      <c r="P12" s="3">
        <f t="shared" si="0"/>
        <v>4.0909090909090908</v>
      </c>
      <c r="R12">
        <f t="shared" si="1"/>
        <v>61</v>
      </c>
      <c r="S12">
        <f t="shared" si="2"/>
        <v>16</v>
      </c>
      <c r="T12" t="str">
        <f>IFERROR(VLOOKUP(A12,[1]Games!$I$2:$I$246,1,FALSE)," ")</f>
        <v xml:space="preserve"> </v>
      </c>
    </row>
    <row r="13" spans="1:20" x14ac:dyDescent="0.25">
      <c r="A13" s="2" t="s">
        <v>382</v>
      </c>
      <c r="B13" s="1">
        <v>5</v>
      </c>
      <c r="C13" s="1">
        <v>8</v>
      </c>
      <c r="D13" s="1">
        <v>10</v>
      </c>
      <c r="E13" s="1">
        <v>0</v>
      </c>
      <c r="F13" s="1">
        <v>23</v>
      </c>
      <c r="G13" s="1">
        <v>5</v>
      </c>
      <c r="H13" s="1">
        <v>4</v>
      </c>
      <c r="I13" s="1">
        <v>1</v>
      </c>
      <c r="J13" s="1">
        <v>2</v>
      </c>
      <c r="K13" s="1">
        <v>0</v>
      </c>
      <c r="L13" s="1">
        <v>0</v>
      </c>
      <c r="M13" s="1">
        <v>46</v>
      </c>
      <c r="N13" s="1">
        <f>VLOOKUP(A13,Games!$A$2:$D$527,3,FALSE)</f>
        <v>0</v>
      </c>
      <c r="O13" s="1">
        <f>VLOOKUP(A13,Games!$A$2:$D$527,4,FALSE)</f>
        <v>5</v>
      </c>
      <c r="P13" s="3">
        <f t="shared" si="0"/>
        <v>15.5</v>
      </c>
      <c r="R13">
        <f t="shared" si="1"/>
        <v>81.5</v>
      </c>
      <c r="S13">
        <f t="shared" si="2"/>
        <v>4</v>
      </c>
      <c r="T13" t="str">
        <f>IFERROR(VLOOKUP(A13,[1]Games!$I$2:$I$246,1,FALSE)," ")</f>
        <v xml:space="preserve"> </v>
      </c>
    </row>
    <row r="14" spans="1:20" x14ac:dyDescent="0.25">
      <c r="A14" s="2" t="s">
        <v>380</v>
      </c>
      <c r="B14" s="1">
        <v>5</v>
      </c>
      <c r="C14" s="1">
        <v>9</v>
      </c>
      <c r="D14" s="1">
        <v>0</v>
      </c>
      <c r="E14" s="1">
        <v>0</v>
      </c>
      <c r="F14" s="1">
        <v>11</v>
      </c>
      <c r="G14" s="1">
        <v>1</v>
      </c>
      <c r="H14" s="1">
        <v>0</v>
      </c>
      <c r="I14" s="1">
        <v>0</v>
      </c>
      <c r="J14" s="1">
        <v>9</v>
      </c>
      <c r="K14" s="1">
        <v>0</v>
      </c>
      <c r="L14" s="1">
        <v>0</v>
      </c>
      <c r="M14" s="1">
        <v>18</v>
      </c>
      <c r="N14" s="1">
        <f>VLOOKUP(A14,Games!$A$2:$D$527,3,FALSE)</f>
        <v>0</v>
      </c>
      <c r="O14" s="1">
        <f>VLOOKUP(A14,Games!$A$2:$D$527,4,FALSE)</f>
        <v>5</v>
      </c>
      <c r="P14" s="3">
        <f t="shared" si="0"/>
        <v>2.5</v>
      </c>
      <c r="R14">
        <f t="shared" si="1"/>
        <v>30.5</v>
      </c>
      <c r="S14">
        <f t="shared" si="2"/>
        <v>18</v>
      </c>
      <c r="T14" t="str">
        <f>IFERROR(VLOOKUP(A14,[1]Games!$I$2:$I$246,1,FALSE)," ")</f>
        <v xml:space="preserve"> </v>
      </c>
    </row>
    <row r="15" spans="1:20" x14ac:dyDescent="0.25">
      <c r="A15" s="2" t="s">
        <v>109</v>
      </c>
      <c r="B15" s="1">
        <v>2</v>
      </c>
      <c r="C15" s="1">
        <v>4</v>
      </c>
      <c r="D15" s="1">
        <v>2</v>
      </c>
      <c r="E15" s="1">
        <v>7</v>
      </c>
      <c r="F15" s="1">
        <v>10</v>
      </c>
      <c r="G15" s="1">
        <v>5</v>
      </c>
      <c r="H15" s="1">
        <v>3</v>
      </c>
      <c r="I15" s="1">
        <v>4</v>
      </c>
      <c r="J15" s="1">
        <v>3</v>
      </c>
      <c r="K15" s="1">
        <v>0</v>
      </c>
      <c r="L15" s="1">
        <v>0</v>
      </c>
      <c r="M15" s="1">
        <v>21</v>
      </c>
      <c r="N15" s="1">
        <f>VLOOKUP(A15,Games!$A$2:$D$527,3,FALSE)</f>
        <v>0</v>
      </c>
      <c r="O15" s="1">
        <f>VLOOKUP(A15,Games!$A$2:$D$527,4,FALSE)</f>
        <v>2</v>
      </c>
      <c r="P15" s="3">
        <f t="shared" si="0"/>
        <v>19.75</v>
      </c>
      <c r="R15">
        <f t="shared" si="1"/>
        <v>45.5</v>
      </c>
      <c r="S15">
        <f t="shared" si="2"/>
        <v>6</v>
      </c>
      <c r="T15" t="str">
        <f>IFERROR(VLOOKUP(A15,[1]Games!$I$2:$I$246,1,FALSE)," ")</f>
        <v>Hayden Galbraith</v>
      </c>
    </row>
    <row r="16" spans="1:20" x14ac:dyDescent="0.25">
      <c r="A16" s="2" t="s">
        <v>377</v>
      </c>
      <c r="B16" s="1">
        <v>1</v>
      </c>
      <c r="C16" s="1">
        <v>0</v>
      </c>
      <c r="D16" s="1">
        <v>0</v>
      </c>
      <c r="E16" s="1">
        <v>2</v>
      </c>
      <c r="F16" s="1">
        <v>7</v>
      </c>
      <c r="G16" s="1">
        <v>2</v>
      </c>
      <c r="H16" s="1">
        <v>1</v>
      </c>
      <c r="I16" s="1">
        <v>0</v>
      </c>
      <c r="J16" s="1">
        <v>1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si="0"/>
        <v>11</v>
      </c>
      <c r="R16">
        <f t="shared" si="1"/>
        <v>13</v>
      </c>
      <c r="S16">
        <f t="shared" si="2"/>
        <v>2</v>
      </c>
      <c r="T16" t="str">
        <f>IFERROR(VLOOKUP(A16,[1]Games!$I$2:$I$246,1,FALSE)," ")</f>
        <v xml:space="preserve"> </v>
      </c>
    </row>
    <row r="17" spans="1:20" x14ac:dyDescent="0.25">
      <c r="A17" s="2" t="s">
        <v>379</v>
      </c>
      <c r="B17" s="1">
        <v>1</v>
      </c>
      <c r="C17" s="1">
        <v>0</v>
      </c>
      <c r="D17" s="1">
        <v>2</v>
      </c>
      <c r="E17" s="1">
        <v>0</v>
      </c>
      <c r="F17" s="1">
        <v>2</v>
      </c>
      <c r="G17" s="1">
        <v>0</v>
      </c>
      <c r="H17" s="1">
        <v>1</v>
      </c>
      <c r="I17" s="1">
        <v>1</v>
      </c>
      <c r="J17" s="1">
        <v>2</v>
      </c>
      <c r="K17" s="1">
        <v>0</v>
      </c>
      <c r="L17" s="1">
        <v>0</v>
      </c>
      <c r="M17" s="1">
        <v>6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:P21" si="3">(R17-S17)/B17</f>
        <v>6</v>
      </c>
      <c r="R17">
        <f t="shared" ref="R17:R21" si="4">SUM(M17,I17,H17,(G17*1.5),F17)</f>
        <v>10</v>
      </c>
      <c r="S17">
        <f t="shared" ref="S17:S21" si="5">SUM((J17*2),(K17*3),(L17*4))</f>
        <v>4</v>
      </c>
      <c r="T17" t="str">
        <f>IFERROR(VLOOKUP(A17,[1]Games!$I$2:$I$246,1,FALSE)," ")</f>
        <v xml:space="preserve"> </v>
      </c>
    </row>
    <row r="18" spans="1:20" x14ac:dyDescent="0.25">
      <c r="A18" s="2" t="s">
        <v>394</v>
      </c>
      <c r="B18" s="1">
        <v>1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3</v>
      </c>
      <c r="K18" s="1">
        <v>0</v>
      </c>
      <c r="L18" s="1">
        <v>0</v>
      </c>
      <c r="M18" s="1">
        <v>0</v>
      </c>
      <c r="N18" s="1">
        <f>VLOOKUP(A18,Games!$A$2:$D$527,3,FALSE)</f>
        <v>0</v>
      </c>
      <c r="O18" s="1">
        <f>VLOOKUP(A18,Games!$A$2:$D$527,4,FALSE)</f>
        <v>1</v>
      </c>
      <c r="P18" s="3">
        <f t="shared" si="3"/>
        <v>-6</v>
      </c>
      <c r="R18">
        <f t="shared" si="4"/>
        <v>0</v>
      </c>
      <c r="S18">
        <f t="shared" si="5"/>
        <v>6</v>
      </c>
      <c r="T18" t="str">
        <f>IFERROR(VLOOKUP(A18,[1]Games!$I$2:$I$246,1,FALSE)," ")</f>
        <v xml:space="preserve"> </v>
      </c>
    </row>
    <row r="19" spans="1:20" x14ac:dyDescent="0.25">
      <c r="A19" s="2" t="s">
        <v>401</v>
      </c>
      <c r="B19" s="1">
        <v>1</v>
      </c>
      <c r="C19" s="1">
        <v>1</v>
      </c>
      <c r="D19" s="1">
        <v>0</v>
      </c>
      <c r="E19" s="1">
        <v>0</v>
      </c>
      <c r="F19" s="1">
        <v>2</v>
      </c>
      <c r="G19" s="1">
        <v>0</v>
      </c>
      <c r="H19" s="1">
        <v>1</v>
      </c>
      <c r="I19" s="1">
        <v>0</v>
      </c>
      <c r="J19" s="1">
        <v>4</v>
      </c>
      <c r="K19" s="1">
        <v>0</v>
      </c>
      <c r="L19" s="1">
        <v>0</v>
      </c>
      <c r="M19" s="1">
        <v>2</v>
      </c>
      <c r="N19" s="1">
        <f>VLOOKUP(A19,Games!$A$2:$D$527,3,FALSE)</f>
        <v>0</v>
      </c>
      <c r="O19" s="1">
        <f>VLOOKUP(A19,Games!$A$2:$D$527,4,FALSE)</f>
        <v>1</v>
      </c>
      <c r="P19" s="3">
        <f t="shared" si="3"/>
        <v>-3</v>
      </c>
      <c r="R19">
        <f t="shared" si="4"/>
        <v>5</v>
      </c>
      <c r="S19">
        <f t="shared" si="5"/>
        <v>8</v>
      </c>
      <c r="T19" t="str">
        <f>IFERROR(VLOOKUP(A19,[1]Games!$I$2:$I$246,1,FALSE)," ")</f>
        <v xml:space="preserve"> </v>
      </c>
    </row>
    <row r="20" spans="1:20" x14ac:dyDescent="0.25">
      <c r="A20" s="2" t="s">
        <v>395</v>
      </c>
      <c r="B20" s="1">
        <v>1</v>
      </c>
      <c r="C20" s="1">
        <v>1</v>
      </c>
      <c r="D20" s="1">
        <v>0</v>
      </c>
      <c r="E20" s="1">
        <v>1</v>
      </c>
      <c r="F20" s="1">
        <v>4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3</v>
      </c>
      <c r="N20" s="1">
        <f>VLOOKUP(A20,Games!$A$2:$D$527,3,FALSE)</f>
        <v>0</v>
      </c>
      <c r="O20" s="1">
        <f>VLOOKUP(A20,Games!$A$2:$D$527,4,FALSE)</f>
        <v>1</v>
      </c>
      <c r="P20" s="3">
        <f t="shared" si="3"/>
        <v>3</v>
      </c>
      <c r="R20">
        <f t="shared" si="4"/>
        <v>7</v>
      </c>
      <c r="S20">
        <f t="shared" si="5"/>
        <v>4</v>
      </c>
      <c r="T20" t="str">
        <f>IFERROR(VLOOKUP(A20,[1]Games!$I$2:$I$246,1,FALSE)," ")</f>
        <v xml:space="preserve"> </v>
      </c>
    </row>
    <row r="21" spans="1:20" x14ac:dyDescent="0.25">
      <c r="A21" s="2" t="s">
        <v>378</v>
      </c>
      <c r="B21" s="1">
        <v>1</v>
      </c>
      <c r="C21" s="1">
        <v>1</v>
      </c>
      <c r="D21" s="1">
        <v>0</v>
      </c>
      <c r="E21" s="1">
        <v>3</v>
      </c>
      <c r="F21" s="1">
        <v>7</v>
      </c>
      <c r="G21" s="1">
        <v>3</v>
      </c>
      <c r="H21" s="1">
        <v>3</v>
      </c>
      <c r="I21" s="1">
        <v>0</v>
      </c>
      <c r="J21" s="1">
        <v>2</v>
      </c>
      <c r="K21" s="1">
        <v>0</v>
      </c>
      <c r="L21" s="1">
        <v>0</v>
      </c>
      <c r="M21" s="1">
        <v>5</v>
      </c>
      <c r="N21" s="1">
        <f>VLOOKUP(A21,Games!$A$2:$D$527,3,FALSE)</f>
        <v>0</v>
      </c>
      <c r="O21" s="1">
        <f>VLOOKUP(A21,Games!$A$2:$D$527,4,FALSE)</f>
        <v>1</v>
      </c>
      <c r="P21" s="3">
        <f t="shared" si="3"/>
        <v>15.5</v>
      </c>
      <c r="R21">
        <f t="shared" si="4"/>
        <v>19.5</v>
      </c>
      <c r="S21">
        <f t="shared" si="5"/>
        <v>4</v>
      </c>
      <c r="T21" t="str">
        <f>IFERROR(VLOOKUP(A21,[1]Games!$I$2:$I$246,1,FALSE)," ")</f>
        <v xml:space="preserve"> </v>
      </c>
    </row>
    <row r="22" spans="1:20" x14ac:dyDescent="0.25">
      <c r="A22" s="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"/>
      <c r="R22">
        <f t="shared" ref="R21:R22" si="6">SUM(M22,I22,H22,(G22*1.5),F22)</f>
        <v>0</v>
      </c>
      <c r="S22">
        <f t="shared" ref="S21:S22" si="7">SUM((J22*2),(K22*3),(L22*4))</f>
        <v>0</v>
      </c>
      <c r="T22" t="str">
        <f>IFERROR(VLOOKUP(A22,[1]Games!$I$2:$I$246,1,FALSE)," ")</f>
        <v xml:space="preserve"> </v>
      </c>
    </row>
    <row r="23" spans="1:20" x14ac:dyDescent="0.25">
      <c r="A23" s="24" t="s">
        <v>23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20" x14ac:dyDescent="0.25">
      <c r="A24" s="44" t="s">
        <v>376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20" x14ac:dyDescent="0.25">
      <c r="A25" s="1" t="s">
        <v>10</v>
      </c>
      <c r="B25" s="1" t="s">
        <v>11</v>
      </c>
      <c r="C25" s="1" t="s">
        <v>12</v>
      </c>
      <c r="D25" s="1" t="s">
        <v>13</v>
      </c>
      <c r="E25" s="1" t="s">
        <v>14</v>
      </c>
      <c r="F25" s="1" t="s">
        <v>15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L25" s="1" t="s">
        <v>21</v>
      </c>
      <c r="M25" s="1" t="s">
        <v>22</v>
      </c>
    </row>
    <row r="26" spans="1:20" x14ac:dyDescent="0.25">
      <c r="A26" s="2" t="str">
        <f t="shared" ref="A26:A44" si="8">IF(A4=""," ",A4)</f>
        <v>Dylan Stalley</v>
      </c>
      <c r="B26" s="1"/>
      <c r="C26" s="3">
        <f t="shared" ref="C26:M26" si="9">IF(ISNUMBER($B4),C4/$B4," ")</f>
        <v>1.3888888888888888</v>
      </c>
      <c r="D26" s="3">
        <f t="shared" si="9"/>
        <v>0.22222222222222221</v>
      </c>
      <c r="E26" s="3">
        <f t="shared" si="9"/>
        <v>0.5</v>
      </c>
      <c r="F26" s="3">
        <f t="shared" si="9"/>
        <v>4.4444444444444446</v>
      </c>
      <c r="G26" s="3">
        <f t="shared" si="9"/>
        <v>1.1111111111111112</v>
      </c>
      <c r="H26" s="3">
        <f t="shared" si="9"/>
        <v>0.44444444444444442</v>
      </c>
      <c r="I26" s="3">
        <f t="shared" si="9"/>
        <v>0.5</v>
      </c>
      <c r="J26" s="3">
        <f t="shared" si="9"/>
        <v>2.3333333333333335</v>
      </c>
      <c r="K26" s="3">
        <f t="shared" si="9"/>
        <v>0</v>
      </c>
      <c r="L26" s="3">
        <f t="shared" si="9"/>
        <v>0</v>
      </c>
      <c r="M26" s="3">
        <f t="shared" si="9"/>
        <v>3.9444444444444446</v>
      </c>
    </row>
    <row r="27" spans="1:20" x14ac:dyDescent="0.25">
      <c r="A27" s="2" t="str">
        <f t="shared" si="8"/>
        <v>Will Foley</v>
      </c>
      <c r="B27" s="1"/>
      <c r="C27" s="3">
        <f t="shared" ref="C27:M27" si="10">IF(ISNUMBER($B5),C5/$B5," ")</f>
        <v>2.375</v>
      </c>
      <c r="D27" s="3">
        <f t="shared" si="10"/>
        <v>0.75</v>
      </c>
      <c r="E27" s="3">
        <f t="shared" si="10"/>
        <v>0.5</v>
      </c>
      <c r="F27" s="3">
        <f t="shared" si="10"/>
        <v>2.4375</v>
      </c>
      <c r="G27" s="3">
        <f t="shared" si="10"/>
        <v>1.4375</v>
      </c>
      <c r="H27" s="3">
        <f t="shared" si="10"/>
        <v>0.875</v>
      </c>
      <c r="I27" s="3">
        <f t="shared" si="10"/>
        <v>0.125</v>
      </c>
      <c r="J27" s="3">
        <f t="shared" si="10"/>
        <v>0.75</v>
      </c>
      <c r="K27" s="3">
        <f t="shared" si="10"/>
        <v>0</v>
      </c>
      <c r="L27" s="3">
        <f t="shared" si="10"/>
        <v>0</v>
      </c>
      <c r="M27" s="3">
        <f t="shared" si="10"/>
        <v>7.5</v>
      </c>
    </row>
    <row r="28" spans="1:20" x14ac:dyDescent="0.25">
      <c r="A28" s="2" t="str">
        <f t="shared" si="8"/>
        <v>Ben Merchant</v>
      </c>
      <c r="B28" s="1"/>
      <c r="C28" s="3">
        <f t="shared" ref="C28:M28" si="11">IF(ISNUMBER($B6),C6/$B6," ")</f>
        <v>2.5</v>
      </c>
      <c r="D28" s="3">
        <f t="shared" si="11"/>
        <v>0.8125</v>
      </c>
      <c r="E28" s="3">
        <f t="shared" si="11"/>
        <v>0.4375</v>
      </c>
      <c r="F28" s="3">
        <f t="shared" si="11"/>
        <v>3.375</v>
      </c>
      <c r="G28" s="3">
        <f t="shared" si="11"/>
        <v>3.4375</v>
      </c>
      <c r="H28" s="3">
        <f t="shared" si="11"/>
        <v>1.0625</v>
      </c>
      <c r="I28" s="3">
        <f t="shared" si="11"/>
        <v>0.4375</v>
      </c>
      <c r="J28" s="3">
        <f t="shared" si="11"/>
        <v>2.0625</v>
      </c>
      <c r="K28" s="3">
        <f t="shared" si="11"/>
        <v>6.25E-2</v>
      </c>
      <c r="L28" s="3">
        <f t="shared" si="11"/>
        <v>0</v>
      </c>
      <c r="M28" s="3">
        <f t="shared" si="11"/>
        <v>7.875</v>
      </c>
    </row>
    <row r="29" spans="1:20" x14ac:dyDescent="0.25">
      <c r="A29" s="2" t="str">
        <f t="shared" si="8"/>
        <v>Dan Graetz</v>
      </c>
      <c r="B29" s="1"/>
      <c r="C29" s="3">
        <f t="shared" ref="C29:M29" si="12">IF(ISNUMBER($B7),C7/$B7," ")</f>
        <v>1.125</v>
      </c>
      <c r="D29" s="3">
        <f t="shared" si="12"/>
        <v>6.25E-2</v>
      </c>
      <c r="E29" s="3">
        <f t="shared" si="12"/>
        <v>0.4375</v>
      </c>
      <c r="F29" s="3">
        <f t="shared" si="12"/>
        <v>3.125</v>
      </c>
      <c r="G29" s="3">
        <f t="shared" si="12"/>
        <v>0.9375</v>
      </c>
      <c r="H29" s="3">
        <f t="shared" si="12"/>
        <v>0.4375</v>
      </c>
      <c r="I29" s="3">
        <f t="shared" si="12"/>
        <v>0.1875</v>
      </c>
      <c r="J29" s="3">
        <f t="shared" si="12"/>
        <v>2</v>
      </c>
      <c r="K29" s="3">
        <f t="shared" si="12"/>
        <v>0</v>
      </c>
      <c r="L29" s="3">
        <f t="shared" si="12"/>
        <v>0</v>
      </c>
      <c r="M29" s="3">
        <f t="shared" si="12"/>
        <v>2.875</v>
      </c>
    </row>
    <row r="30" spans="1:20" x14ac:dyDescent="0.25">
      <c r="A30" s="2" t="str">
        <f t="shared" si="8"/>
        <v>Anfelo Laco</v>
      </c>
      <c r="B30" s="1"/>
      <c r="C30" s="3">
        <f t="shared" ref="C30:M30" si="13">IF(ISNUMBER($B8),C8/$B8," ")</f>
        <v>6.6666666666666666E-2</v>
      </c>
      <c r="D30" s="3">
        <f t="shared" si="13"/>
        <v>0.2</v>
      </c>
      <c r="E30" s="3">
        <f t="shared" si="13"/>
        <v>6.6666666666666666E-2</v>
      </c>
      <c r="F30" s="3">
        <f t="shared" si="13"/>
        <v>1</v>
      </c>
      <c r="G30" s="3">
        <f t="shared" si="13"/>
        <v>1.1333333333333333</v>
      </c>
      <c r="H30" s="3">
        <f t="shared" si="13"/>
        <v>0.53333333333333333</v>
      </c>
      <c r="I30" s="3">
        <f t="shared" si="13"/>
        <v>6.6666666666666666E-2</v>
      </c>
      <c r="J30" s="3">
        <f t="shared" si="13"/>
        <v>0.8</v>
      </c>
      <c r="K30" s="3">
        <f t="shared" si="13"/>
        <v>0</v>
      </c>
      <c r="L30" s="3">
        <f t="shared" si="13"/>
        <v>0</v>
      </c>
      <c r="M30" s="3">
        <f t="shared" si="13"/>
        <v>0.8</v>
      </c>
    </row>
    <row r="31" spans="1:20" x14ac:dyDescent="0.25">
      <c r="A31" s="2" t="str">
        <f t="shared" si="8"/>
        <v>Griffin Hambly</v>
      </c>
      <c r="B31" s="1"/>
      <c r="C31" s="3">
        <f t="shared" ref="C31:M31" si="14">IF(ISNUMBER($B9),C9/$B9," ")</f>
        <v>2.2000000000000002</v>
      </c>
      <c r="D31" s="3">
        <f t="shared" si="14"/>
        <v>1.2</v>
      </c>
      <c r="E31" s="3">
        <f t="shared" si="14"/>
        <v>1.2</v>
      </c>
      <c r="F31" s="3">
        <f t="shared" si="14"/>
        <v>4.5333333333333332</v>
      </c>
      <c r="G31" s="3">
        <f t="shared" si="14"/>
        <v>1.4</v>
      </c>
      <c r="H31" s="3">
        <f t="shared" si="14"/>
        <v>0.8666666666666667</v>
      </c>
      <c r="I31" s="3">
        <f t="shared" si="14"/>
        <v>0.26666666666666666</v>
      </c>
      <c r="J31" s="3">
        <f t="shared" si="14"/>
        <v>0.53333333333333333</v>
      </c>
      <c r="K31" s="3">
        <f t="shared" si="14"/>
        <v>0</v>
      </c>
      <c r="L31" s="3">
        <f t="shared" si="14"/>
        <v>0</v>
      </c>
      <c r="M31" s="3">
        <f t="shared" si="14"/>
        <v>9.1999999999999993</v>
      </c>
    </row>
    <row r="32" spans="1:20" x14ac:dyDescent="0.25">
      <c r="A32" s="2" t="str">
        <f t="shared" si="8"/>
        <v>Nick Dewey</v>
      </c>
      <c r="B32" s="1"/>
      <c r="C32" s="3">
        <f t="shared" ref="C32:M32" si="15">IF(ISNUMBER($B10),C10/$B10," ")</f>
        <v>2.1666666666666665</v>
      </c>
      <c r="D32" s="3">
        <f t="shared" si="15"/>
        <v>0.33333333333333331</v>
      </c>
      <c r="E32" s="3">
        <f t="shared" si="15"/>
        <v>0.83333333333333337</v>
      </c>
      <c r="F32" s="3">
        <f t="shared" si="15"/>
        <v>4.166666666666667</v>
      </c>
      <c r="G32" s="3">
        <f t="shared" si="15"/>
        <v>2.25</v>
      </c>
      <c r="H32" s="3">
        <f t="shared" si="15"/>
        <v>1.8333333333333333</v>
      </c>
      <c r="I32" s="3">
        <f t="shared" si="15"/>
        <v>0</v>
      </c>
      <c r="J32" s="3">
        <f t="shared" si="15"/>
        <v>1.9166666666666667</v>
      </c>
      <c r="K32" s="3">
        <f t="shared" si="15"/>
        <v>8.3333333333333329E-2</v>
      </c>
      <c r="L32" s="3">
        <f t="shared" si="15"/>
        <v>0</v>
      </c>
      <c r="M32" s="3">
        <f t="shared" si="15"/>
        <v>6.166666666666667</v>
      </c>
    </row>
    <row r="33" spans="1:13" x14ac:dyDescent="0.25">
      <c r="A33" s="2" t="str">
        <f t="shared" si="8"/>
        <v>Josh Goralewski</v>
      </c>
      <c r="B33" s="1"/>
      <c r="C33" s="3">
        <f t="shared" ref="C33:M33" si="16">IF(ISNUMBER($B11),C11/$B11," ")</f>
        <v>4.416666666666667</v>
      </c>
      <c r="D33" s="3">
        <f t="shared" si="16"/>
        <v>0.58333333333333337</v>
      </c>
      <c r="E33" s="3">
        <f t="shared" si="16"/>
        <v>2</v>
      </c>
      <c r="F33" s="3">
        <f t="shared" si="16"/>
        <v>3.5833333333333335</v>
      </c>
      <c r="G33" s="3">
        <f t="shared" si="16"/>
        <v>2.5</v>
      </c>
      <c r="H33" s="3">
        <f t="shared" si="16"/>
        <v>1.75</v>
      </c>
      <c r="I33" s="3">
        <f t="shared" si="16"/>
        <v>0.16666666666666666</v>
      </c>
      <c r="J33" s="3">
        <f t="shared" si="16"/>
        <v>1</v>
      </c>
      <c r="K33" s="3">
        <f t="shared" si="16"/>
        <v>8.3333333333333329E-2</v>
      </c>
      <c r="L33" s="3">
        <f t="shared" si="16"/>
        <v>0</v>
      </c>
      <c r="M33" s="3">
        <f t="shared" si="16"/>
        <v>12.583333333333334</v>
      </c>
    </row>
    <row r="34" spans="1:13" x14ac:dyDescent="0.25">
      <c r="A34" s="2" t="str">
        <f t="shared" si="8"/>
        <v>Scott Miranda</v>
      </c>
      <c r="B34" s="1"/>
      <c r="C34" s="3">
        <f t="shared" ref="C34:M34" si="17">IF(ISNUMBER($B12),C12/$B12," ")</f>
        <v>0.81818181818181823</v>
      </c>
      <c r="D34" s="3">
        <f t="shared" si="17"/>
        <v>0.18181818181818182</v>
      </c>
      <c r="E34" s="3">
        <f t="shared" si="17"/>
        <v>0.45454545454545453</v>
      </c>
      <c r="F34" s="3">
        <f t="shared" si="17"/>
        <v>1.6363636363636365</v>
      </c>
      <c r="G34" s="3">
        <f t="shared" si="17"/>
        <v>0.36363636363636365</v>
      </c>
      <c r="H34" s="3">
        <f t="shared" si="17"/>
        <v>0.63636363636363635</v>
      </c>
      <c r="I34" s="3">
        <f t="shared" si="17"/>
        <v>9.0909090909090912E-2</v>
      </c>
      <c r="J34" s="3">
        <f t="shared" si="17"/>
        <v>0.54545454545454541</v>
      </c>
      <c r="K34" s="3">
        <f t="shared" si="17"/>
        <v>0</v>
      </c>
      <c r="L34" s="3">
        <f t="shared" si="17"/>
        <v>9.0909090909090912E-2</v>
      </c>
      <c r="M34" s="3">
        <f t="shared" si="17"/>
        <v>2.6363636363636362</v>
      </c>
    </row>
    <row r="35" spans="1:13" x14ac:dyDescent="0.25">
      <c r="A35" s="2" t="str">
        <f t="shared" si="8"/>
        <v>Jayden Hunter</v>
      </c>
      <c r="B35" s="1"/>
      <c r="C35" s="3">
        <f t="shared" ref="C35:M35" si="18">IF(ISNUMBER($B13),C13/$B13," ")</f>
        <v>1.6</v>
      </c>
      <c r="D35" s="3">
        <f t="shared" si="18"/>
        <v>2</v>
      </c>
      <c r="E35" s="3">
        <f t="shared" si="18"/>
        <v>0</v>
      </c>
      <c r="F35" s="3">
        <f t="shared" si="18"/>
        <v>4.5999999999999996</v>
      </c>
      <c r="G35" s="3">
        <f t="shared" si="18"/>
        <v>1</v>
      </c>
      <c r="H35" s="3">
        <f t="shared" si="18"/>
        <v>0.8</v>
      </c>
      <c r="I35" s="3">
        <f t="shared" si="18"/>
        <v>0.2</v>
      </c>
      <c r="J35" s="3">
        <f t="shared" si="18"/>
        <v>0.4</v>
      </c>
      <c r="K35" s="3">
        <f t="shared" si="18"/>
        <v>0</v>
      </c>
      <c r="L35" s="3">
        <f t="shared" si="18"/>
        <v>0</v>
      </c>
      <c r="M35" s="3">
        <f t="shared" si="18"/>
        <v>9.1999999999999993</v>
      </c>
    </row>
    <row r="36" spans="1:13" x14ac:dyDescent="0.25">
      <c r="A36" s="2" t="str">
        <f t="shared" si="8"/>
        <v>Dave Marich</v>
      </c>
      <c r="B36" s="1"/>
      <c r="C36" s="3">
        <f t="shared" ref="C36:M36" si="19">IF(ISNUMBER($B14),C14/$B14," ")</f>
        <v>1.8</v>
      </c>
      <c r="D36" s="3">
        <f t="shared" si="19"/>
        <v>0</v>
      </c>
      <c r="E36" s="3">
        <f t="shared" si="19"/>
        <v>0</v>
      </c>
      <c r="F36" s="3">
        <f t="shared" si="19"/>
        <v>2.2000000000000002</v>
      </c>
      <c r="G36" s="3">
        <f t="shared" si="19"/>
        <v>0.2</v>
      </c>
      <c r="H36" s="3">
        <f t="shared" si="19"/>
        <v>0</v>
      </c>
      <c r="I36" s="3">
        <f t="shared" si="19"/>
        <v>0</v>
      </c>
      <c r="J36" s="3">
        <f t="shared" si="19"/>
        <v>1.8</v>
      </c>
      <c r="K36" s="3">
        <f t="shared" si="19"/>
        <v>0</v>
      </c>
      <c r="L36" s="3">
        <f t="shared" si="19"/>
        <v>0</v>
      </c>
      <c r="M36" s="3">
        <f t="shared" si="19"/>
        <v>3.6</v>
      </c>
    </row>
    <row r="37" spans="1:13" x14ac:dyDescent="0.25">
      <c r="A37" s="2" t="str">
        <f t="shared" si="8"/>
        <v>Hayden Galbraith</v>
      </c>
      <c r="B37" s="1"/>
      <c r="C37" s="3">
        <f t="shared" ref="C37:M37" si="20">IF(ISNUMBER($B15),C15/$B15," ")</f>
        <v>2</v>
      </c>
      <c r="D37" s="3">
        <f t="shared" si="20"/>
        <v>1</v>
      </c>
      <c r="E37" s="3">
        <f t="shared" si="20"/>
        <v>3.5</v>
      </c>
      <c r="F37" s="3">
        <f t="shared" si="20"/>
        <v>5</v>
      </c>
      <c r="G37" s="3">
        <f t="shared" si="20"/>
        <v>2.5</v>
      </c>
      <c r="H37" s="3">
        <f t="shared" si="20"/>
        <v>1.5</v>
      </c>
      <c r="I37" s="3">
        <f t="shared" si="20"/>
        <v>2</v>
      </c>
      <c r="J37" s="3">
        <f t="shared" si="20"/>
        <v>1.5</v>
      </c>
      <c r="K37" s="3">
        <f t="shared" si="20"/>
        <v>0</v>
      </c>
      <c r="L37" s="3">
        <f t="shared" si="20"/>
        <v>0</v>
      </c>
      <c r="M37" s="3">
        <f t="shared" si="20"/>
        <v>10.5</v>
      </c>
    </row>
    <row r="38" spans="1:13" x14ac:dyDescent="0.25">
      <c r="A38" s="2" t="str">
        <f t="shared" si="8"/>
        <v>Jonathan Taylor</v>
      </c>
      <c r="B38" s="1"/>
      <c r="C38" s="3">
        <f t="shared" ref="C38:M38" si="21">IF(ISNUMBER($B16),C16/$B16," ")</f>
        <v>0</v>
      </c>
      <c r="D38" s="3">
        <f t="shared" si="21"/>
        <v>0</v>
      </c>
      <c r="E38" s="3">
        <f t="shared" si="21"/>
        <v>2</v>
      </c>
      <c r="F38" s="3">
        <f t="shared" si="21"/>
        <v>7</v>
      </c>
      <c r="G38" s="3">
        <f t="shared" si="21"/>
        <v>2</v>
      </c>
      <c r="H38" s="3">
        <f t="shared" si="21"/>
        <v>1</v>
      </c>
      <c r="I38" s="3">
        <f t="shared" si="21"/>
        <v>0</v>
      </c>
      <c r="J38" s="3">
        <f t="shared" si="21"/>
        <v>1</v>
      </c>
      <c r="K38" s="3">
        <f t="shared" si="21"/>
        <v>0</v>
      </c>
      <c r="L38" s="3">
        <f t="shared" si="21"/>
        <v>0</v>
      </c>
      <c r="M38" s="3">
        <f t="shared" si="21"/>
        <v>2</v>
      </c>
    </row>
    <row r="39" spans="1:13" x14ac:dyDescent="0.25">
      <c r="A39" s="2" t="str">
        <f t="shared" si="8"/>
        <v>Brendan Hallet</v>
      </c>
      <c r="B39" s="1"/>
      <c r="C39" s="3">
        <f t="shared" ref="C39:M39" si="22">IF(ISNUMBER($B17),C17/$B17," ")</f>
        <v>0</v>
      </c>
      <c r="D39" s="3">
        <f t="shared" si="22"/>
        <v>2</v>
      </c>
      <c r="E39" s="3">
        <f t="shared" si="22"/>
        <v>0</v>
      </c>
      <c r="F39" s="3">
        <f t="shared" si="22"/>
        <v>2</v>
      </c>
      <c r="G39" s="3">
        <f t="shared" si="22"/>
        <v>0</v>
      </c>
      <c r="H39" s="3">
        <f t="shared" si="22"/>
        <v>1</v>
      </c>
      <c r="I39" s="3">
        <f t="shared" si="22"/>
        <v>1</v>
      </c>
      <c r="J39" s="3">
        <f t="shared" si="22"/>
        <v>2</v>
      </c>
      <c r="K39" s="3">
        <f t="shared" si="22"/>
        <v>0</v>
      </c>
      <c r="L39" s="3">
        <f t="shared" si="22"/>
        <v>0</v>
      </c>
      <c r="M39" s="3">
        <f t="shared" si="22"/>
        <v>6</v>
      </c>
    </row>
    <row r="40" spans="1:13" x14ac:dyDescent="0.25">
      <c r="A40" s="2" t="str">
        <f t="shared" si="8"/>
        <v>Liam Rallis</v>
      </c>
      <c r="B40" s="1"/>
      <c r="C40" s="3">
        <f t="shared" ref="C40:M40" si="23">IF(ISNUMBER($B18),C18/$B18," ")</f>
        <v>0</v>
      </c>
      <c r="D40" s="3">
        <f t="shared" si="23"/>
        <v>0</v>
      </c>
      <c r="E40" s="3">
        <f t="shared" si="23"/>
        <v>0</v>
      </c>
      <c r="F40" s="3">
        <f t="shared" si="23"/>
        <v>0</v>
      </c>
      <c r="G40" s="3">
        <f t="shared" si="23"/>
        <v>0</v>
      </c>
      <c r="H40" s="3">
        <f t="shared" si="23"/>
        <v>0</v>
      </c>
      <c r="I40" s="3">
        <f t="shared" si="23"/>
        <v>0</v>
      </c>
      <c r="J40" s="3">
        <f t="shared" si="23"/>
        <v>3</v>
      </c>
      <c r="K40" s="3">
        <f t="shared" si="23"/>
        <v>0</v>
      </c>
      <c r="L40" s="3">
        <f t="shared" si="23"/>
        <v>0</v>
      </c>
      <c r="M40" s="3">
        <f t="shared" si="23"/>
        <v>0</v>
      </c>
    </row>
    <row r="41" spans="1:13" x14ac:dyDescent="0.25">
      <c r="A41" s="2" t="str">
        <f t="shared" si="8"/>
        <v>David Marich</v>
      </c>
      <c r="B41" s="1"/>
      <c r="C41" s="3">
        <f t="shared" ref="C41:M41" si="24">IF(ISNUMBER($B19),C19/$B19," ")</f>
        <v>1</v>
      </c>
      <c r="D41" s="3">
        <f t="shared" si="24"/>
        <v>0</v>
      </c>
      <c r="E41" s="3">
        <f t="shared" si="24"/>
        <v>0</v>
      </c>
      <c r="F41" s="3">
        <f t="shared" si="24"/>
        <v>2</v>
      </c>
      <c r="G41" s="3">
        <f t="shared" si="24"/>
        <v>0</v>
      </c>
      <c r="H41" s="3">
        <f t="shared" si="24"/>
        <v>1</v>
      </c>
      <c r="I41" s="3">
        <f t="shared" si="24"/>
        <v>0</v>
      </c>
      <c r="J41" s="3">
        <f t="shared" si="24"/>
        <v>4</v>
      </c>
      <c r="K41" s="3">
        <f t="shared" si="24"/>
        <v>0</v>
      </c>
      <c r="L41" s="3">
        <f t="shared" si="24"/>
        <v>0</v>
      </c>
      <c r="M41" s="3">
        <f t="shared" si="24"/>
        <v>2</v>
      </c>
    </row>
    <row r="42" spans="1:13" x14ac:dyDescent="0.25">
      <c r="A42" s="2" t="str">
        <f t="shared" si="8"/>
        <v>Jordan Wells</v>
      </c>
      <c r="B42" s="1"/>
      <c r="C42" s="3">
        <f t="shared" ref="C42:M42" si="25">IF(ISNUMBER($B20),C20/$B20," ")</f>
        <v>1</v>
      </c>
      <c r="D42" s="3">
        <f t="shared" si="25"/>
        <v>0</v>
      </c>
      <c r="E42" s="3">
        <f t="shared" si="25"/>
        <v>1</v>
      </c>
      <c r="F42" s="3">
        <f t="shared" si="25"/>
        <v>4</v>
      </c>
      <c r="G42" s="3">
        <f t="shared" si="25"/>
        <v>0</v>
      </c>
      <c r="H42" s="3">
        <f t="shared" si="25"/>
        <v>0</v>
      </c>
      <c r="I42" s="3">
        <f t="shared" si="25"/>
        <v>0</v>
      </c>
      <c r="J42" s="3">
        <f t="shared" si="25"/>
        <v>2</v>
      </c>
      <c r="K42" s="3">
        <f t="shared" si="25"/>
        <v>0</v>
      </c>
      <c r="L42" s="3">
        <f t="shared" si="25"/>
        <v>0</v>
      </c>
      <c r="M42" s="3">
        <f t="shared" si="25"/>
        <v>3</v>
      </c>
    </row>
    <row r="43" spans="1:13" x14ac:dyDescent="0.25">
      <c r="A43" s="2" t="str">
        <f t="shared" si="8"/>
        <v>Jon Worth</v>
      </c>
      <c r="B43" s="1"/>
      <c r="C43" s="3">
        <f t="shared" ref="C43:M44" si="26">IF(ISNUMBER($B21),C21/$B21," ")</f>
        <v>1</v>
      </c>
      <c r="D43" s="3">
        <f t="shared" si="26"/>
        <v>0</v>
      </c>
      <c r="E43" s="3">
        <f t="shared" si="26"/>
        <v>3</v>
      </c>
      <c r="F43" s="3">
        <f t="shared" si="26"/>
        <v>7</v>
      </c>
      <c r="G43" s="3">
        <f t="shared" si="26"/>
        <v>3</v>
      </c>
      <c r="H43" s="3">
        <f t="shared" si="26"/>
        <v>3</v>
      </c>
      <c r="I43" s="3">
        <f t="shared" si="26"/>
        <v>0</v>
      </c>
      <c r="J43" s="3">
        <f t="shared" si="26"/>
        <v>2</v>
      </c>
      <c r="K43" s="3">
        <f t="shared" si="26"/>
        <v>0</v>
      </c>
      <c r="L43" s="3">
        <f t="shared" si="26"/>
        <v>0</v>
      </c>
      <c r="M43" s="3">
        <f t="shared" si="26"/>
        <v>5</v>
      </c>
    </row>
    <row r="44" spans="1:13" x14ac:dyDescent="0.25">
      <c r="A44" s="2" t="str">
        <f t="shared" si="8"/>
        <v xml:space="preserve"> </v>
      </c>
      <c r="B44" s="1"/>
      <c r="C44" s="3" t="str">
        <f t="shared" si="26"/>
        <v xml:space="preserve"> </v>
      </c>
      <c r="D44" s="3" t="str">
        <f t="shared" si="26"/>
        <v xml:space="preserve"> </v>
      </c>
      <c r="E44" s="3" t="str">
        <f t="shared" si="26"/>
        <v xml:space="preserve"> </v>
      </c>
      <c r="F44" s="3" t="str">
        <f t="shared" si="26"/>
        <v xml:space="preserve"> </v>
      </c>
      <c r="G44" s="3" t="str">
        <f t="shared" si="26"/>
        <v xml:space="preserve"> </v>
      </c>
      <c r="H44" s="3" t="str">
        <f t="shared" si="26"/>
        <v xml:space="preserve"> </v>
      </c>
      <c r="I44" s="3" t="str">
        <f t="shared" si="26"/>
        <v xml:space="preserve"> </v>
      </c>
      <c r="J44" s="3" t="str">
        <f t="shared" si="26"/>
        <v xml:space="preserve"> </v>
      </c>
      <c r="K44" s="3" t="str">
        <f t="shared" si="26"/>
        <v xml:space="preserve"> </v>
      </c>
      <c r="L44" s="3" t="str">
        <f t="shared" si="26"/>
        <v xml:space="preserve"> </v>
      </c>
      <c r="M44" s="3" t="str">
        <f t="shared" si="26"/>
        <v xml:space="preserve"> </v>
      </c>
    </row>
  </sheetData>
  <mergeCells count="3">
    <mergeCell ref="A23:M23"/>
    <mergeCell ref="A24:M24"/>
    <mergeCell ref="A2:P2"/>
  </mergeCells>
  <conditionalFormatting sqref="A4:A22">
    <cfRule type="expression" dxfId="5" priority="1">
      <formula>EXACT(A4,T4)</formula>
    </cfRule>
    <cfRule type="expression" dxfId="4" priority="2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CC"/>
  </sheetPr>
  <dimension ref="A1:T33"/>
  <sheetViews>
    <sheetView workbookViewId="0">
      <selection activeCell="W6" sqref="W6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49" t="s">
        <v>316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10" t="s">
        <v>316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317</v>
      </c>
      <c r="B4" s="1">
        <v>18</v>
      </c>
      <c r="C4" s="1">
        <v>22</v>
      </c>
      <c r="D4" s="1">
        <v>31</v>
      </c>
      <c r="E4" s="1">
        <v>30</v>
      </c>
      <c r="F4" s="1">
        <v>90</v>
      </c>
      <c r="G4" s="1">
        <v>75</v>
      </c>
      <c r="H4" s="1">
        <v>30</v>
      </c>
      <c r="I4" s="1">
        <v>5</v>
      </c>
      <c r="J4" s="1">
        <v>33</v>
      </c>
      <c r="K4" s="1">
        <v>0</v>
      </c>
      <c r="L4" s="1">
        <v>0</v>
      </c>
      <c r="M4" s="1">
        <v>167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18.805555555555557</v>
      </c>
      <c r="R4">
        <f>SUM(M4,I4,H4,(G4*1.5),F4)</f>
        <v>404.5</v>
      </c>
      <c r="S4">
        <f>SUM((J4*2),(K4*3),(L4*4))</f>
        <v>66</v>
      </c>
      <c r="T4" t="str">
        <f>IFERROR(VLOOKUP(A4,Games!$I$2:$I$246,1,FALSE)," ")</f>
        <v xml:space="preserve"> </v>
      </c>
    </row>
    <row r="5" spans="1:20" x14ac:dyDescent="0.25">
      <c r="A5" s="2" t="s">
        <v>305</v>
      </c>
      <c r="B5" s="1">
        <v>17</v>
      </c>
      <c r="C5" s="1">
        <v>32</v>
      </c>
      <c r="D5" s="1">
        <v>2</v>
      </c>
      <c r="E5" s="1">
        <v>9</v>
      </c>
      <c r="F5" s="1">
        <v>122</v>
      </c>
      <c r="G5" s="1">
        <v>14</v>
      </c>
      <c r="H5" s="1">
        <v>6</v>
      </c>
      <c r="I5" s="1">
        <v>8</v>
      </c>
      <c r="J5" s="1">
        <v>28</v>
      </c>
      <c r="K5" s="1">
        <v>0</v>
      </c>
      <c r="L5" s="1">
        <v>0</v>
      </c>
      <c r="M5" s="1">
        <v>79</v>
      </c>
      <c r="N5" s="1">
        <f>VLOOKUP(A5,Games!$A$2:$D$527,3,FALSE)</f>
        <v>0</v>
      </c>
      <c r="O5" s="1">
        <f>VLOOKUP(A5,Games!$A$2:$D$527,4,FALSE)</f>
        <v>17</v>
      </c>
      <c r="P5" s="3">
        <f t="shared" ref="P5:P8" si="0">(R5-S5)/B5</f>
        <v>10.588235294117647</v>
      </c>
      <c r="R5">
        <f t="shared" ref="R5:R10" si="1">SUM(M5,I5,H5,(G5*1.5),F5)</f>
        <v>236</v>
      </c>
      <c r="S5">
        <f t="shared" ref="S5:S8" si="2">SUM((J5*2),(K5*3),(L5*4))</f>
        <v>56</v>
      </c>
      <c r="T5" t="str">
        <f>IFERROR(VLOOKUP(A5,Games!$I$2:$I$246,1,FALSE)," ")</f>
        <v xml:space="preserve"> </v>
      </c>
    </row>
    <row r="6" spans="1:20" x14ac:dyDescent="0.25">
      <c r="A6" s="2" t="s">
        <v>299</v>
      </c>
      <c r="B6" s="1">
        <v>17</v>
      </c>
      <c r="C6" s="1">
        <v>59</v>
      </c>
      <c r="D6" s="1">
        <v>15</v>
      </c>
      <c r="E6" s="1">
        <v>29</v>
      </c>
      <c r="F6" s="1">
        <v>104</v>
      </c>
      <c r="G6" s="1">
        <v>30</v>
      </c>
      <c r="H6" s="1">
        <v>14</v>
      </c>
      <c r="I6" s="1">
        <v>27</v>
      </c>
      <c r="J6" s="1">
        <v>22</v>
      </c>
      <c r="K6" s="1">
        <v>0</v>
      </c>
      <c r="L6" s="1">
        <v>0</v>
      </c>
      <c r="M6" s="1">
        <v>192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19.882352941176471</v>
      </c>
      <c r="R6">
        <f t="shared" si="1"/>
        <v>382</v>
      </c>
      <c r="S6">
        <f t="shared" si="2"/>
        <v>44</v>
      </c>
      <c r="T6" t="str">
        <f>IFERROR(VLOOKUP(A6,Games!$I$2:$I$246,1,FALSE)," ")</f>
        <v xml:space="preserve"> </v>
      </c>
    </row>
    <row r="7" spans="1:20" x14ac:dyDescent="0.25">
      <c r="A7" s="2" t="s">
        <v>300</v>
      </c>
      <c r="B7" s="1">
        <v>16</v>
      </c>
      <c r="C7" s="1">
        <v>12</v>
      </c>
      <c r="D7" s="1">
        <v>26</v>
      </c>
      <c r="E7" s="1">
        <v>6</v>
      </c>
      <c r="F7" s="1">
        <v>45</v>
      </c>
      <c r="G7" s="1">
        <v>51</v>
      </c>
      <c r="H7" s="1">
        <v>35</v>
      </c>
      <c r="I7" s="1">
        <v>4</v>
      </c>
      <c r="J7" s="1">
        <v>23</v>
      </c>
      <c r="K7" s="1">
        <v>0</v>
      </c>
      <c r="L7" s="1">
        <v>1</v>
      </c>
      <c r="M7" s="1">
        <v>108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13.65625</v>
      </c>
      <c r="R7">
        <f t="shared" si="1"/>
        <v>268.5</v>
      </c>
      <c r="S7">
        <f t="shared" si="2"/>
        <v>50</v>
      </c>
      <c r="T7" t="str">
        <f>IFERROR(VLOOKUP(A7,Games!$I$2:$I$246,1,FALSE)," ")</f>
        <v xml:space="preserve"> </v>
      </c>
    </row>
    <row r="8" spans="1:20" x14ac:dyDescent="0.25">
      <c r="A8" s="2" t="s">
        <v>63</v>
      </c>
      <c r="B8" s="1">
        <v>16</v>
      </c>
      <c r="C8" s="1">
        <v>32</v>
      </c>
      <c r="D8" s="1">
        <v>10</v>
      </c>
      <c r="E8" s="1">
        <v>32</v>
      </c>
      <c r="F8" s="1">
        <v>67</v>
      </c>
      <c r="G8" s="1">
        <v>25</v>
      </c>
      <c r="H8" s="1">
        <v>13</v>
      </c>
      <c r="I8" s="1">
        <v>7</v>
      </c>
      <c r="J8" s="1">
        <v>27</v>
      </c>
      <c r="K8" s="1">
        <v>0</v>
      </c>
      <c r="L8" s="1">
        <v>0</v>
      </c>
      <c r="M8" s="1">
        <v>126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12.28125</v>
      </c>
      <c r="R8">
        <f t="shared" si="1"/>
        <v>250.5</v>
      </c>
      <c r="S8">
        <f t="shared" si="2"/>
        <v>54</v>
      </c>
      <c r="T8" t="str">
        <f>IFERROR(VLOOKUP(A8,Games!$I$2:$I$246,1,FALSE)," ")</f>
        <v xml:space="preserve"> </v>
      </c>
    </row>
    <row r="9" spans="1:20" x14ac:dyDescent="0.25">
      <c r="A9" s="2" t="s">
        <v>354</v>
      </c>
      <c r="B9" s="1">
        <v>16</v>
      </c>
      <c r="C9" s="1">
        <v>78</v>
      </c>
      <c r="D9" s="1">
        <v>9</v>
      </c>
      <c r="E9" s="1">
        <v>13</v>
      </c>
      <c r="F9" s="1">
        <v>107</v>
      </c>
      <c r="G9" s="1">
        <v>42</v>
      </c>
      <c r="H9" s="1">
        <v>31</v>
      </c>
      <c r="I9" s="1">
        <v>14</v>
      </c>
      <c r="J9" s="1">
        <v>47</v>
      </c>
      <c r="K9" s="1">
        <v>0</v>
      </c>
      <c r="L9" s="1">
        <v>0</v>
      </c>
      <c r="M9" s="1">
        <v>196</v>
      </c>
      <c r="N9" s="1">
        <f>VLOOKUP(A9,Games!$A$2:$D$527,3,FALSE)</f>
        <v>0</v>
      </c>
      <c r="O9" s="1">
        <f>VLOOKUP(A9,Games!$A$2:$D$527,4,FALSE)</f>
        <v>16</v>
      </c>
      <c r="P9" s="3">
        <f t="shared" ref="P9:P10" si="3">(R9-S9)/B9</f>
        <v>19.8125</v>
      </c>
      <c r="R9">
        <f t="shared" si="1"/>
        <v>411</v>
      </c>
      <c r="S9">
        <f t="shared" ref="S9:S10" si="4">SUM((J9*2),(K9*3),(L9*4))</f>
        <v>94</v>
      </c>
      <c r="T9" t="str">
        <f>IFERROR(VLOOKUP(A9,Games!$I$2:$I$246,1,FALSE)," ")</f>
        <v xml:space="preserve"> </v>
      </c>
    </row>
    <row r="10" spans="1:20" x14ac:dyDescent="0.25">
      <c r="A10" s="2" t="s">
        <v>322</v>
      </c>
      <c r="B10" s="1">
        <v>16</v>
      </c>
      <c r="C10" s="1">
        <v>10</v>
      </c>
      <c r="D10" s="1">
        <v>11</v>
      </c>
      <c r="E10" s="1">
        <v>5</v>
      </c>
      <c r="F10" s="1">
        <v>41</v>
      </c>
      <c r="G10" s="1">
        <v>35</v>
      </c>
      <c r="H10" s="1">
        <v>18</v>
      </c>
      <c r="I10" s="1">
        <v>4</v>
      </c>
      <c r="J10" s="1">
        <v>25</v>
      </c>
      <c r="K10" s="1">
        <v>0</v>
      </c>
      <c r="L10" s="1">
        <v>0</v>
      </c>
      <c r="M10" s="1">
        <v>58</v>
      </c>
      <c r="N10" s="1">
        <f>VLOOKUP(A10,Games!$A$2:$D$527,3,FALSE)</f>
        <v>0</v>
      </c>
      <c r="O10" s="1">
        <f>VLOOKUP(A10,Games!$A$2:$D$527,4,FALSE)</f>
        <v>16</v>
      </c>
      <c r="P10" s="3">
        <f t="shared" si="3"/>
        <v>7.71875</v>
      </c>
      <c r="R10">
        <f t="shared" si="1"/>
        <v>173.5</v>
      </c>
      <c r="S10">
        <f t="shared" si="4"/>
        <v>50</v>
      </c>
      <c r="T10" t="str">
        <f>IFERROR(VLOOKUP(A10,Games!$I$2:$I$246,1,FALSE)," ")</f>
        <v xml:space="preserve"> </v>
      </c>
    </row>
    <row r="11" spans="1:20" x14ac:dyDescent="0.25">
      <c r="A11" s="2" t="s">
        <v>56</v>
      </c>
      <c r="B11" s="1">
        <v>9</v>
      </c>
      <c r="C11" s="1">
        <v>20</v>
      </c>
      <c r="D11" s="1">
        <v>3</v>
      </c>
      <c r="E11" s="1">
        <v>3</v>
      </c>
      <c r="F11" s="1">
        <v>76</v>
      </c>
      <c r="G11" s="1">
        <v>20</v>
      </c>
      <c r="H11" s="1">
        <v>8</v>
      </c>
      <c r="I11" s="1">
        <v>2</v>
      </c>
      <c r="J11" s="1">
        <v>5</v>
      </c>
      <c r="K11" s="1">
        <v>0</v>
      </c>
      <c r="L11" s="1">
        <v>0</v>
      </c>
      <c r="M11" s="1">
        <v>52</v>
      </c>
      <c r="N11" s="1">
        <f>VLOOKUP(A11,Games!$A$2:$D$527,3,FALSE)</f>
        <v>0</v>
      </c>
      <c r="O11" s="1">
        <f>VLOOKUP(A11,Games!$A$2:$D$527,4,FALSE)</f>
        <v>9</v>
      </c>
      <c r="P11" s="3">
        <f t="shared" ref="P11:P12" si="5">(R11-S11)/B11</f>
        <v>17.555555555555557</v>
      </c>
      <c r="R11">
        <f t="shared" ref="R11:R12" si="6">SUM(M11,I11,H11,(G11*1.5),F11)</f>
        <v>168</v>
      </c>
      <c r="S11">
        <f t="shared" ref="S11:S12" si="7">SUM((J11*2),(K11*3),(L11*4))</f>
        <v>10</v>
      </c>
      <c r="T11" t="str">
        <f>IFERROR(VLOOKUP(A11,Games!$I$2:$I$246,1,FALSE)," ")</f>
        <v xml:space="preserve"> </v>
      </c>
    </row>
    <row r="12" spans="1:20" x14ac:dyDescent="0.25">
      <c r="A12" s="2" t="s">
        <v>355</v>
      </c>
      <c r="B12" s="1">
        <v>2</v>
      </c>
      <c r="C12" s="1">
        <v>2</v>
      </c>
      <c r="D12" s="1">
        <v>1</v>
      </c>
      <c r="E12" s="1">
        <v>0</v>
      </c>
      <c r="F12" s="1">
        <v>3</v>
      </c>
      <c r="G12" s="1">
        <v>0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7</v>
      </c>
      <c r="N12" s="1">
        <f>VLOOKUP(A12,Games!$A$2:$D$527,3,FALSE)</f>
        <v>0</v>
      </c>
      <c r="O12" s="1">
        <f>VLOOKUP(A12,Games!$A$2:$D$527,4,FALSE)</f>
        <v>2</v>
      </c>
      <c r="P12" s="3">
        <f t="shared" si="5"/>
        <v>0</v>
      </c>
      <c r="R12">
        <f t="shared" si="6"/>
        <v>10</v>
      </c>
      <c r="S12">
        <f t="shared" si="7"/>
        <v>10</v>
      </c>
      <c r="T12" t="str">
        <f>IFERROR(VLOOKUP(A12,Games!$I$2:$I$246,1,FALSE)," ")</f>
        <v xml:space="preserve"> </v>
      </c>
    </row>
    <row r="13" spans="1:20" x14ac:dyDescent="0.25">
      <c r="A13" s="2" t="s">
        <v>375</v>
      </c>
      <c r="B13" s="1">
        <v>1</v>
      </c>
      <c r="C13" s="1">
        <v>1</v>
      </c>
      <c r="D13" s="1">
        <v>0</v>
      </c>
      <c r="E13" s="1">
        <v>0</v>
      </c>
      <c r="F13" s="1">
        <v>5</v>
      </c>
      <c r="G13" s="1">
        <v>0</v>
      </c>
      <c r="H13" s="1">
        <v>5</v>
      </c>
      <c r="I13" s="1">
        <v>1</v>
      </c>
      <c r="J13" s="1">
        <v>1</v>
      </c>
      <c r="K13" s="1">
        <v>0</v>
      </c>
      <c r="L13" s="1">
        <v>0</v>
      </c>
      <c r="M13" s="1">
        <v>2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8">(R13-S13)/B13</f>
        <v>11</v>
      </c>
      <c r="R13">
        <f t="shared" ref="R13" si="9">SUM(M13,I13,H13,(G13*1.5),F13)</f>
        <v>13</v>
      </c>
      <c r="S13">
        <f t="shared" ref="S13" si="10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1">SUM(M17,I17,H17,(G17*1.5),F17)</f>
        <v>0</v>
      </c>
      <c r="S17">
        <f t="shared" ref="S17" si="12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4" t="s">
        <v>23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20" x14ac:dyDescent="0.25">
      <c r="A19" s="47" t="s">
        <v>316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20" x14ac:dyDescent="0.25">
      <c r="A20" s="1" t="s">
        <v>10</v>
      </c>
      <c r="B20" s="1" t="s">
        <v>11</v>
      </c>
      <c r="C20" s="1" t="s">
        <v>12</v>
      </c>
      <c r="D20" s="1" t="s">
        <v>13</v>
      </c>
      <c r="E20" s="1" t="s">
        <v>14</v>
      </c>
      <c r="F20" s="1" t="s">
        <v>15</v>
      </c>
      <c r="G20" s="1" t="s">
        <v>16</v>
      </c>
      <c r="H20" s="1" t="s">
        <v>17</v>
      </c>
      <c r="I20" s="1" t="s">
        <v>18</v>
      </c>
      <c r="J20" s="1" t="s">
        <v>19</v>
      </c>
      <c r="K20" s="1" t="s">
        <v>20</v>
      </c>
      <c r="L20" s="1" t="s">
        <v>21</v>
      </c>
      <c r="M20" s="1" t="s">
        <v>22</v>
      </c>
    </row>
    <row r="21" spans="1:20" x14ac:dyDescent="0.25">
      <c r="A21" s="2" t="str">
        <f t="shared" ref="A21:A33" si="13">IF(A4=""," ",A4)</f>
        <v>Michael Pogson</v>
      </c>
      <c r="B21" s="1"/>
      <c r="C21" s="3">
        <f t="shared" ref="C21:M21" si="14">IF(ISNUMBER($B4),C4/$B4," ")</f>
        <v>1.2222222222222223</v>
      </c>
      <c r="D21" s="3">
        <f t="shared" si="14"/>
        <v>1.7222222222222223</v>
      </c>
      <c r="E21" s="3">
        <f t="shared" si="14"/>
        <v>1.6666666666666667</v>
      </c>
      <c r="F21" s="3">
        <f t="shared" si="14"/>
        <v>5</v>
      </c>
      <c r="G21" s="3">
        <f t="shared" si="14"/>
        <v>4.166666666666667</v>
      </c>
      <c r="H21" s="3">
        <f t="shared" si="14"/>
        <v>1.6666666666666667</v>
      </c>
      <c r="I21" s="3">
        <f t="shared" si="14"/>
        <v>0.27777777777777779</v>
      </c>
      <c r="J21" s="3">
        <f t="shared" si="14"/>
        <v>1.8333333333333333</v>
      </c>
      <c r="K21" s="3">
        <f t="shared" si="14"/>
        <v>0</v>
      </c>
      <c r="L21" s="3">
        <f t="shared" si="14"/>
        <v>0</v>
      </c>
      <c r="M21" s="3">
        <f t="shared" si="14"/>
        <v>9.2777777777777786</v>
      </c>
    </row>
    <row r="22" spans="1:20" x14ac:dyDescent="0.25">
      <c r="A22" s="2" t="str">
        <f t="shared" si="13"/>
        <v>Mitch Bartholomew</v>
      </c>
      <c r="B22" s="1"/>
      <c r="C22" s="3">
        <f t="shared" ref="C22:M22" si="15">IF(ISNUMBER($B5),C5/$B5," ")</f>
        <v>1.8823529411764706</v>
      </c>
      <c r="D22" s="3">
        <f t="shared" si="15"/>
        <v>0.11764705882352941</v>
      </c>
      <c r="E22" s="3">
        <f t="shared" si="15"/>
        <v>0.52941176470588236</v>
      </c>
      <c r="F22" s="3">
        <f t="shared" si="15"/>
        <v>7.1764705882352944</v>
      </c>
      <c r="G22" s="3">
        <f t="shared" si="15"/>
        <v>0.82352941176470584</v>
      </c>
      <c r="H22" s="3">
        <f t="shared" si="15"/>
        <v>0.35294117647058826</v>
      </c>
      <c r="I22" s="3">
        <f t="shared" si="15"/>
        <v>0.47058823529411764</v>
      </c>
      <c r="J22" s="3">
        <f t="shared" si="15"/>
        <v>1.6470588235294117</v>
      </c>
      <c r="K22" s="3">
        <f t="shared" si="15"/>
        <v>0</v>
      </c>
      <c r="L22" s="3">
        <f t="shared" si="15"/>
        <v>0</v>
      </c>
      <c r="M22" s="3">
        <f t="shared" si="15"/>
        <v>4.6470588235294121</v>
      </c>
    </row>
    <row r="23" spans="1:20" x14ac:dyDescent="0.25">
      <c r="A23" s="2" t="str">
        <f t="shared" si="13"/>
        <v>Matthew Deady</v>
      </c>
      <c r="B23" s="1"/>
      <c r="C23" s="3">
        <f t="shared" ref="C23:M23" si="16">IF(ISNUMBER($B6),C6/$B6," ")</f>
        <v>3.4705882352941178</v>
      </c>
      <c r="D23" s="3">
        <f t="shared" si="16"/>
        <v>0.88235294117647056</v>
      </c>
      <c r="E23" s="3">
        <f t="shared" si="16"/>
        <v>1.7058823529411764</v>
      </c>
      <c r="F23" s="3">
        <f t="shared" si="16"/>
        <v>6.117647058823529</v>
      </c>
      <c r="G23" s="3">
        <f t="shared" si="16"/>
        <v>1.7647058823529411</v>
      </c>
      <c r="H23" s="3">
        <f t="shared" si="16"/>
        <v>0.82352941176470584</v>
      </c>
      <c r="I23" s="3">
        <f t="shared" si="16"/>
        <v>1.588235294117647</v>
      </c>
      <c r="J23" s="3">
        <f t="shared" si="16"/>
        <v>1.2941176470588236</v>
      </c>
      <c r="K23" s="3">
        <f t="shared" si="16"/>
        <v>0</v>
      </c>
      <c r="L23" s="3">
        <f t="shared" si="16"/>
        <v>0</v>
      </c>
      <c r="M23" s="3">
        <f t="shared" si="16"/>
        <v>11.294117647058824</v>
      </c>
    </row>
    <row r="24" spans="1:20" x14ac:dyDescent="0.25">
      <c r="A24" s="2" t="str">
        <f t="shared" si="13"/>
        <v>Simon Hulm</v>
      </c>
      <c r="B24" s="1"/>
      <c r="C24" s="3">
        <f t="shared" ref="C24:M24" si="17">IF(ISNUMBER($B7),C7/$B7," ")</f>
        <v>0.75</v>
      </c>
      <c r="D24" s="3">
        <f t="shared" si="17"/>
        <v>1.625</v>
      </c>
      <c r="E24" s="3">
        <f t="shared" si="17"/>
        <v>0.375</v>
      </c>
      <c r="F24" s="3">
        <f t="shared" si="17"/>
        <v>2.8125</v>
      </c>
      <c r="G24" s="3">
        <f t="shared" si="17"/>
        <v>3.1875</v>
      </c>
      <c r="H24" s="3">
        <f t="shared" si="17"/>
        <v>2.1875</v>
      </c>
      <c r="I24" s="3">
        <f t="shared" si="17"/>
        <v>0.25</v>
      </c>
      <c r="J24" s="3">
        <f t="shared" si="17"/>
        <v>1.4375</v>
      </c>
      <c r="K24" s="3">
        <f t="shared" si="17"/>
        <v>0</v>
      </c>
      <c r="L24" s="3">
        <f t="shared" si="17"/>
        <v>6.25E-2</v>
      </c>
      <c r="M24" s="3">
        <f t="shared" si="17"/>
        <v>6.75</v>
      </c>
    </row>
    <row r="25" spans="1:20" x14ac:dyDescent="0.25">
      <c r="A25" s="2" t="str">
        <f t="shared" si="13"/>
        <v>Justin Parish</v>
      </c>
      <c r="B25" s="1"/>
      <c r="C25" s="3">
        <f t="shared" ref="C25:M25" si="18">IF(ISNUMBER($B8),C8/$B8," ")</f>
        <v>2</v>
      </c>
      <c r="D25" s="3">
        <f t="shared" si="18"/>
        <v>0.625</v>
      </c>
      <c r="E25" s="3">
        <f t="shared" si="18"/>
        <v>2</v>
      </c>
      <c r="F25" s="3">
        <f t="shared" si="18"/>
        <v>4.1875</v>
      </c>
      <c r="G25" s="3">
        <f t="shared" si="18"/>
        <v>1.5625</v>
      </c>
      <c r="H25" s="3">
        <f t="shared" si="18"/>
        <v>0.8125</v>
      </c>
      <c r="I25" s="3">
        <f t="shared" si="18"/>
        <v>0.4375</v>
      </c>
      <c r="J25" s="3">
        <f t="shared" si="18"/>
        <v>1.6875</v>
      </c>
      <c r="K25" s="3">
        <f t="shared" si="18"/>
        <v>0</v>
      </c>
      <c r="L25" s="3">
        <f t="shared" si="18"/>
        <v>0</v>
      </c>
      <c r="M25" s="3">
        <f t="shared" si="18"/>
        <v>7.875</v>
      </c>
    </row>
    <row r="26" spans="1:20" x14ac:dyDescent="0.25">
      <c r="A26" s="2" t="str">
        <f t="shared" si="13"/>
        <v>Joel Youngberry</v>
      </c>
      <c r="B26" s="1"/>
      <c r="C26" s="3">
        <f t="shared" ref="C26:M26" si="19">IF(ISNUMBER($B9),C9/$B9," ")</f>
        <v>4.875</v>
      </c>
      <c r="D26" s="3">
        <f t="shared" si="19"/>
        <v>0.5625</v>
      </c>
      <c r="E26" s="3">
        <f t="shared" si="19"/>
        <v>0.8125</v>
      </c>
      <c r="F26" s="3">
        <f t="shared" si="19"/>
        <v>6.6875</v>
      </c>
      <c r="G26" s="3">
        <f t="shared" si="19"/>
        <v>2.625</v>
      </c>
      <c r="H26" s="3">
        <f t="shared" si="19"/>
        <v>1.9375</v>
      </c>
      <c r="I26" s="3">
        <f t="shared" si="19"/>
        <v>0.875</v>
      </c>
      <c r="J26" s="3">
        <f t="shared" si="19"/>
        <v>2.9375</v>
      </c>
      <c r="K26" s="3">
        <f t="shared" si="19"/>
        <v>0</v>
      </c>
      <c r="L26" s="3">
        <f t="shared" si="19"/>
        <v>0</v>
      </c>
      <c r="M26" s="3">
        <f t="shared" si="19"/>
        <v>12.25</v>
      </c>
    </row>
    <row r="27" spans="1:20" x14ac:dyDescent="0.25">
      <c r="A27" s="2" t="str">
        <f t="shared" si="13"/>
        <v>Josh Howard</v>
      </c>
      <c r="B27" s="1"/>
      <c r="C27" s="3">
        <f t="shared" ref="C27:M27" si="20">IF(ISNUMBER($B10),C10/$B10," ")</f>
        <v>0.625</v>
      </c>
      <c r="D27" s="3">
        <f t="shared" si="20"/>
        <v>0.6875</v>
      </c>
      <c r="E27" s="3">
        <f t="shared" si="20"/>
        <v>0.3125</v>
      </c>
      <c r="F27" s="3">
        <f t="shared" si="20"/>
        <v>2.5625</v>
      </c>
      <c r="G27" s="3">
        <f t="shared" si="20"/>
        <v>2.1875</v>
      </c>
      <c r="H27" s="3">
        <f t="shared" si="20"/>
        <v>1.125</v>
      </c>
      <c r="I27" s="3">
        <f t="shared" si="20"/>
        <v>0.25</v>
      </c>
      <c r="J27" s="3">
        <f t="shared" si="20"/>
        <v>1.5625</v>
      </c>
      <c r="K27" s="3">
        <f t="shared" si="20"/>
        <v>0</v>
      </c>
      <c r="L27" s="3">
        <f t="shared" si="20"/>
        <v>0</v>
      </c>
      <c r="M27" s="3">
        <f t="shared" si="20"/>
        <v>3.625</v>
      </c>
    </row>
    <row r="28" spans="1:20" x14ac:dyDescent="0.25">
      <c r="A28" s="2" t="str">
        <f t="shared" si="13"/>
        <v>John Gladwin</v>
      </c>
      <c r="B28" s="1"/>
      <c r="C28" s="3">
        <f t="shared" ref="C28:M28" si="21">IF(ISNUMBER($B11),C11/$B11," ")</f>
        <v>2.2222222222222223</v>
      </c>
      <c r="D28" s="3">
        <f t="shared" si="21"/>
        <v>0.33333333333333331</v>
      </c>
      <c r="E28" s="3">
        <f t="shared" si="21"/>
        <v>0.33333333333333331</v>
      </c>
      <c r="F28" s="3">
        <f t="shared" si="21"/>
        <v>8.4444444444444446</v>
      </c>
      <c r="G28" s="3">
        <f t="shared" si="21"/>
        <v>2.2222222222222223</v>
      </c>
      <c r="H28" s="3">
        <f t="shared" si="21"/>
        <v>0.88888888888888884</v>
      </c>
      <c r="I28" s="3">
        <f t="shared" si="21"/>
        <v>0.22222222222222221</v>
      </c>
      <c r="J28" s="3">
        <f t="shared" si="21"/>
        <v>0.55555555555555558</v>
      </c>
      <c r="K28" s="3">
        <f t="shared" si="21"/>
        <v>0</v>
      </c>
      <c r="L28" s="3">
        <f t="shared" si="21"/>
        <v>0</v>
      </c>
      <c r="M28" s="3">
        <f t="shared" si="21"/>
        <v>5.7777777777777777</v>
      </c>
    </row>
    <row r="29" spans="1:20" x14ac:dyDescent="0.25">
      <c r="A29" s="2" t="str">
        <f t="shared" si="13"/>
        <v>Riley Hawke</v>
      </c>
      <c r="B29" s="1"/>
      <c r="C29" s="3">
        <f t="shared" ref="C29:M29" si="22">IF(ISNUMBER($B12),C12/$B12," ")</f>
        <v>1</v>
      </c>
      <c r="D29" s="3">
        <f t="shared" si="22"/>
        <v>0.5</v>
      </c>
      <c r="E29" s="3">
        <f t="shared" si="22"/>
        <v>0</v>
      </c>
      <c r="F29" s="3">
        <f t="shared" si="22"/>
        <v>1.5</v>
      </c>
      <c r="G29" s="3">
        <f t="shared" si="22"/>
        <v>0</v>
      </c>
      <c r="H29" s="3">
        <f t="shared" si="22"/>
        <v>0</v>
      </c>
      <c r="I29" s="3">
        <f t="shared" si="22"/>
        <v>0</v>
      </c>
      <c r="J29" s="3">
        <f t="shared" si="22"/>
        <v>2.5</v>
      </c>
      <c r="K29" s="3">
        <f t="shared" si="22"/>
        <v>0</v>
      </c>
      <c r="L29" s="3">
        <f t="shared" si="22"/>
        <v>0</v>
      </c>
      <c r="M29" s="3">
        <f t="shared" si="22"/>
        <v>3.5</v>
      </c>
    </row>
    <row r="30" spans="1:20" x14ac:dyDescent="0.25">
      <c r="A30" s="2" t="str">
        <f t="shared" si="13"/>
        <v>Andrew Nightingale</v>
      </c>
      <c r="B30" s="1"/>
      <c r="C30" s="3">
        <f t="shared" ref="C30:M30" si="23">IF(ISNUMBER($B13),C13/$B13," ")</f>
        <v>1</v>
      </c>
      <c r="D30" s="3">
        <f t="shared" si="23"/>
        <v>0</v>
      </c>
      <c r="E30" s="3">
        <f t="shared" si="23"/>
        <v>0</v>
      </c>
      <c r="F30" s="3">
        <f t="shared" si="23"/>
        <v>5</v>
      </c>
      <c r="G30" s="3">
        <f t="shared" si="23"/>
        <v>0</v>
      </c>
      <c r="H30" s="3">
        <f t="shared" si="23"/>
        <v>5</v>
      </c>
      <c r="I30" s="3">
        <f t="shared" si="23"/>
        <v>1</v>
      </c>
      <c r="J30" s="3">
        <f t="shared" si="23"/>
        <v>1</v>
      </c>
      <c r="K30" s="3">
        <f t="shared" si="23"/>
        <v>0</v>
      </c>
      <c r="L30" s="3">
        <f t="shared" si="23"/>
        <v>0</v>
      </c>
      <c r="M30" s="3">
        <f t="shared" si="23"/>
        <v>2</v>
      </c>
    </row>
    <row r="31" spans="1:20" x14ac:dyDescent="0.25">
      <c r="A31" s="2" t="str">
        <f t="shared" si="13"/>
        <v xml:space="preserve"> </v>
      </c>
      <c r="B31" s="1"/>
      <c r="C31" s="3" t="str">
        <f t="shared" ref="C31:M33" si="24">IF(ISNUMBER($B14),C14/$B14," ")</f>
        <v xml:space="preserve"> </v>
      </c>
      <c r="D31" s="3" t="str">
        <f t="shared" si="24"/>
        <v xml:space="preserve"> </v>
      </c>
      <c r="E31" s="3" t="str">
        <f t="shared" si="24"/>
        <v xml:space="preserve"> </v>
      </c>
      <c r="F31" s="3" t="str">
        <f t="shared" si="24"/>
        <v xml:space="preserve"> </v>
      </c>
      <c r="G31" s="3" t="str">
        <f t="shared" si="24"/>
        <v xml:space="preserve"> </v>
      </c>
      <c r="H31" s="3" t="str">
        <f t="shared" si="24"/>
        <v xml:space="preserve"> </v>
      </c>
      <c r="I31" s="3" t="str">
        <f t="shared" si="24"/>
        <v xml:space="preserve"> </v>
      </c>
      <c r="J31" s="3" t="str">
        <f t="shared" si="24"/>
        <v xml:space="preserve"> </v>
      </c>
      <c r="K31" s="3" t="str">
        <f t="shared" si="24"/>
        <v xml:space="preserve"> </v>
      </c>
      <c r="L31" s="3" t="str">
        <f t="shared" si="24"/>
        <v xml:space="preserve"> </v>
      </c>
      <c r="M31" s="3" t="str">
        <f t="shared" si="24"/>
        <v xml:space="preserve"> </v>
      </c>
    </row>
    <row r="32" spans="1:20" x14ac:dyDescent="0.25">
      <c r="A32" s="2" t="str">
        <f t="shared" si="13"/>
        <v xml:space="preserve"> </v>
      </c>
      <c r="B32" s="1"/>
      <c r="C32" s="3" t="str">
        <f t="shared" si="24"/>
        <v xml:space="preserve"> </v>
      </c>
      <c r="D32" s="3" t="str">
        <f t="shared" si="24"/>
        <v xml:space="preserve"> </v>
      </c>
      <c r="E32" s="3" t="str">
        <f t="shared" si="24"/>
        <v xml:space="preserve"> </v>
      </c>
      <c r="F32" s="3" t="str">
        <f t="shared" si="24"/>
        <v xml:space="preserve"> </v>
      </c>
      <c r="G32" s="3" t="str">
        <f t="shared" si="24"/>
        <v xml:space="preserve"> </v>
      </c>
      <c r="H32" s="3" t="str">
        <f t="shared" si="24"/>
        <v xml:space="preserve"> </v>
      </c>
      <c r="I32" s="3" t="str">
        <f t="shared" si="24"/>
        <v xml:space="preserve"> </v>
      </c>
      <c r="J32" s="3" t="str">
        <f t="shared" si="24"/>
        <v xml:space="preserve"> </v>
      </c>
      <c r="K32" s="3" t="str">
        <f t="shared" si="24"/>
        <v xml:space="preserve"> </v>
      </c>
      <c r="L32" s="3" t="str">
        <f t="shared" si="24"/>
        <v xml:space="preserve"> </v>
      </c>
      <c r="M32" s="3" t="str">
        <f t="shared" si="24"/>
        <v xml:space="preserve"> </v>
      </c>
    </row>
    <row r="33" spans="1:13" x14ac:dyDescent="0.25">
      <c r="A33" s="2" t="str">
        <f t="shared" si="13"/>
        <v xml:space="preserve"> </v>
      </c>
      <c r="B33" s="1"/>
      <c r="C33" s="3" t="str">
        <f t="shared" si="24"/>
        <v xml:space="preserve"> </v>
      </c>
      <c r="D33" s="3" t="str">
        <f t="shared" si="24"/>
        <v xml:space="preserve"> </v>
      </c>
      <c r="E33" s="3" t="str">
        <f t="shared" si="24"/>
        <v xml:space="preserve"> </v>
      </c>
      <c r="F33" s="3" t="str">
        <f t="shared" si="24"/>
        <v xml:space="preserve"> </v>
      </c>
      <c r="G33" s="3" t="str">
        <f t="shared" si="24"/>
        <v xml:space="preserve"> </v>
      </c>
      <c r="H33" s="3" t="str">
        <f t="shared" si="24"/>
        <v xml:space="preserve"> </v>
      </c>
      <c r="I33" s="3" t="str">
        <f t="shared" si="24"/>
        <v xml:space="preserve"> </v>
      </c>
      <c r="J33" s="3" t="str">
        <f t="shared" si="24"/>
        <v xml:space="preserve"> </v>
      </c>
      <c r="K33" s="3" t="str">
        <f t="shared" si="24"/>
        <v xml:space="preserve"> </v>
      </c>
      <c r="L33" s="3" t="str">
        <f t="shared" si="24"/>
        <v xml:space="preserve"> </v>
      </c>
      <c r="M33" s="3" t="str">
        <f t="shared" si="24"/>
        <v xml:space="preserve"> </v>
      </c>
    </row>
  </sheetData>
  <mergeCells count="3">
    <mergeCell ref="A18:M18"/>
    <mergeCell ref="A19:M19"/>
    <mergeCell ref="A2:P2"/>
  </mergeCells>
  <conditionalFormatting sqref="A4:A17">
    <cfRule type="expression" dxfId="3" priority="1">
      <formula>EXACT(A4,T4)</formula>
    </cfRule>
    <cfRule type="expression" dxfId="2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T33"/>
  <sheetViews>
    <sheetView workbookViewId="0">
      <selection activeCell="X8" sqref="X8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302</v>
      </c>
    </row>
    <row r="2" spans="1:20" x14ac:dyDescent="0.25">
      <c r="A2" s="51" t="s">
        <v>356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10" t="s">
        <v>356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364</v>
      </c>
      <c r="B4" s="1">
        <v>19</v>
      </c>
      <c r="C4" s="1">
        <v>94</v>
      </c>
      <c r="D4" s="1">
        <v>3</v>
      </c>
      <c r="E4" s="1">
        <v>40</v>
      </c>
      <c r="F4" s="1">
        <v>160</v>
      </c>
      <c r="G4" s="1">
        <v>55</v>
      </c>
      <c r="H4" s="1">
        <v>25</v>
      </c>
      <c r="I4" s="1">
        <v>3</v>
      </c>
      <c r="J4" s="1">
        <v>26</v>
      </c>
      <c r="K4" s="1">
        <v>0</v>
      </c>
      <c r="L4" s="1">
        <v>1</v>
      </c>
      <c r="M4" s="1">
        <v>237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23.763157894736842</v>
      </c>
      <c r="R4">
        <f>SUM(M4,I4,H4,(G4*1.5),F4)</f>
        <v>507.5</v>
      </c>
      <c r="S4">
        <f>SUM((J4*2),(K4*3),(L4*4))</f>
        <v>56</v>
      </c>
      <c r="T4" t="str">
        <f>IFERROR(VLOOKUP(A4,Games!$I$2:$I$246,1,FALSE)," ")</f>
        <v xml:space="preserve"> </v>
      </c>
    </row>
    <row r="5" spans="1:20" x14ac:dyDescent="0.25">
      <c r="A5" s="2" t="s">
        <v>358</v>
      </c>
      <c r="B5" s="1">
        <v>18</v>
      </c>
      <c r="C5" s="1">
        <v>5</v>
      </c>
      <c r="D5" s="1">
        <v>4</v>
      </c>
      <c r="E5" s="1">
        <v>1</v>
      </c>
      <c r="F5" s="1">
        <v>40</v>
      </c>
      <c r="G5" s="1">
        <v>32</v>
      </c>
      <c r="H5" s="1">
        <v>21</v>
      </c>
      <c r="I5" s="1">
        <v>1</v>
      </c>
      <c r="J5" s="1">
        <v>10</v>
      </c>
      <c r="K5" s="1">
        <v>0</v>
      </c>
      <c r="L5" s="1">
        <v>0</v>
      </c>
      <c r="M5" s="1">
        <v>23</v>
      </c>
      <c r="N5" s="1">
        <f>VLOOKUP(A5,Games!$A$2:$D$527,3,FALSE)</f>
        <v>0</v>
      </c>
      <c r="O5" s="1">
        <f>VLOOKUP(A5,Games!$A$2:$D$527,4,FALSE)</f>
        <v>18</v>
      </c>
      <c r="P5" s="3">
        <f t="shared" ref="P5" si="0">(R5-S5)/B5</f>
        <v>6.2777777777777777</v>
      </c>
      <c r="R5">
        <f t="shared" ref="R5:R8" si="1">SUM(M5,I5,H5,(G5*1.5),F5)</f>
        <v>133</v>
      </c>
      <c r="S5">
        <f t="shared" ref="S5" si="2">SUM((J5*2),(K5*3),(L5*4))</f>
        <v>20</v>
      </c>
      <c r="T5" t="str">
        <f>IFERROR(VLOOKUP(A5,Games!$I$2:$I$246,1,FALSE)," ")</f>
        <v xml:space="preserve"> </v>
      </c>
    </row>
    <row r="6" spans="1:20" x14ac:dyDescent="0.25">
      <c r="A6" s="2" t="s">
        <v>360</v>
      </c>
      <c r="B6" s="1">
        <v>18</v>
      </c>
      <c r="C6" s="1">
        <v>26</v>
      </c>
      <c r="D6" s="1">
        <v>21</v>
      </c>
      <c r="E6" s="1">
        <v>14</v>
      </c>
      <c r="F6" s="1">
        <v>31</v>
      </c>
      <c r="G6" s="1">
        <v>16</v>
      </c>
      <c r="H6" s="1">
        <v>21</v>
      </c>
      <c r="I6" s="1">
        <v>5</v>
      </c>
      <c r="J6" s="1">
        <v>29</v>
      </c>
      <c r="K6" s="1">
        <v>0</v>
      </c>
      <c r="L6" s="1">
        <v>0</v>
      </c>
      <c r="M6" s="1">
        <v>129</v>
      </c>
      <c r="N6" s="1">
        <f>VLOOKUP(A6,Games!$A$2:$D$527,3,FALSE)</f>
        <v>0</v>
      </c>
      <c r="O6" s="1">
        <f>VLOOKUP(A6,Games!$A$2:$D$527,4,FALSE)</f>
        <v>18</v>
      </c>
      <c r="P6" s="3">
        <f t="shared" ref="P6" si="3">(R6-S6)/B6</f>
        <v>8.4444444444444446</v>
      </c>
      <c r="R6">
        <f t="shared" si="1"/>
        <v>210</v>
      </c>
      <c r="S6">
        <f t="shared" ref="S6" si="4">SUM((J6*2),(K6*3),(L6*4))</f>
        <v>58</v>
      </c>
      <c r="T6" t="str">
        <f>IFERROR(VLOOKUP(A6,Games!$I$2:$I$246,1,FALSE)," ")</f>
        <v xml:space="preserve"> </v>
      </c>
    </row>
    <row r="7" spans="1:20" x14ac:dyDescent="0.25">
      <c r="A7" s="2" t="s">
        <v>362</v>
      </c>
      <c r="B7" s="1">
        <v>18</v>
      </c>
      <c r="C7" s="1">
        <v>24</v>
      </c>
      <c r="D7" s="1">
        <v>17</v>
      </c>
      <c r="E7" s="1">
        <v>6</v>
      </c>
      <c r="F7" s="1">
        <v>42</v>
      </c>
      <c r="G7" s="1">
        <v>32</v>
      </c>
      <c r="H7" s="1">
        <v>19</v>
      </c>
      <c r="I7" s="1">
        <v>1</v>
      </c>
      <c r="J7" s="1">
        <v>26</v>
      </c>
      <c r="K7" s="1">
        <v>0</v>
      </c>
      <c r="L7" s="1">
        <v>0</v>
      </c>
      <c r="M7" s="1">
        <v>105</v>
      </c>
      <c r="N7" s="1">
        <f>VLOOKUP(A7,Games!$A$2:$D$527,3,FALSE)</f>
        <v>0</v>
      </c>
      <c r="O7" s="1">
        <f>VLOOKUP(A7,Games!$A$2:$D$527,4,FALSE)</f>
        <v>18</v>
      </c>
      <c r="P7" s="3">
        <f t="shared" ref="P7:P8" si="5">(R7-S7)/B7</f>
        <v>9.0555555555555554</v>
      </c>
      <c r="R7">
        <f t="shared" si="1"/>
        <v>215</v>
      </c>
      <c r="S7">
        <f t="shared" ref="S7:S8" si="6">SUM((J7*2),(K7*3),(L7*4))</f>
        <v>52</v>
      </c>
      <c r="T7" t="str">
        <f>IFERROR(VLOOKUP(A7,Games!$I$2:$I$246,1,FALSE)," ")</f>
        <v xml:space="preserve"> </v>
      </c>
    </row>
    <row r="8" spans="1:20" x14ac:dyDescent="0.25">
      <c r="A8" s="2" t="s">
        <v>361</v>
      </c>
      <c r="B8" s="1">
        <v>16</v>
      </c>
      <c r="C8" s="1">
        <v>30</v>
      </c>
      <c r="D8" s="1">
        <v>25</v>
      </c>
      <c r="E8" s="1">
        <v>14</v>
      </c>
      <c r="F8" s="1">
        <v>52</v>
      </c>
      <c r="G8" s="1">
        <v>20</v>
      </c>
      <c r="H8" s="1">
        <v>28</v>
      </c>
      <c r="I8" s="1">
        <v>4</v>
      </c>
      <c r="J8" s="1">
        <v>20</v>
      </c>
      <c r="K8" s="1">
        <v>0</v>
      </c>
      <c r="L8" s="1">
        <v>0</v>
      </c>
      <c r="M8" s="1">
        <v>149</v>
      </c>
      <c r="N8" s="1">
        <f>VLOOKUP(A8,Games!$A$2:$D$527,3,FALSE)</f>
        <v>0</v>
      </c>
      <c r="O8" s="1">
        <f>VLOOKUP(A8,Games!$A$2:$D$527,4,FALSE)</f>
        <v>16</v>
      </c>
      <c r="P8" s="3">
        <f t="shared" si="5"/>
        <v>13.9375</v>
      </c>
      <c r="R8">
        <f t="shared" si="1"/>
        <v>263</v>
      </c>
      <c r="S8">
        <f t="shared" si="6"/>
        <v>40</v>
      </c>
      <c r="T8" t="str">
        <f>IFERROR(VLOOKUP(A8,Games!$I$2:$I$246,1,FALSE)," ")</f>
        <v xml:space="preserve"> </v>
      </c>
    </row>
    <row r="9" spans="1:20" x14ac:dyDescent="0.25">
      <c r="A9" s="2" t="s">
        <v>363</v>
      </c>
      <c r="B9" s="1">
        <v>15</v>
      </c>
      <c r="C9" s="1">
        <v>18</v>
      </c>
      <c r="D9" s="1">
        <v>4</v>
      </c>
      <c r="E9" s="1">
        <v>9</v>
      </c>
      <c r="F9" s="1">
        <v>32</v>
      </c>
      <c r="G9" s="1">
        <v>17</v>
      </c>
      <c r="H9" s="1">
        <v>13</v>
      </c>
      <c r="I9" s="1">
        <v>1</v>
      </c>
      <c r="J9" s="1">
        <v>16</v>
      </c>
      <c r="K9" s="1">
        <v>0</v>
      </c>
      <c r="L9" s="1">
        <v>0</v>
      </c>
      <c r="M9" s="1">
        <v>57</v>
      </c>
      <c r="N9" s="1">
        <f>VLOOKUP(A9,Games!$A$2:$D$527,3,FALSE)</f>
        <v>0</v>
      </c>
      <c r="O9" s="1">
        <f>VLOOKUP(A9,Games!$A$2:$D$527,4,FALSE)</f>
        <v>15</v>
      </c>
      <c r="P9" s="3">
        <f t="shared" ref="P9:P11" si="7">(R9-S9)/B9</f>
        <v>6.4333333333333336</v>
      </c>
      <c r="R9">
        <f t="shared" ref="R9:R11" si="8">SUM(M9,I9,H9,(G9*1.5),F9)</f>
        <v>128.5</v>
      </c>
      <c r="S9">
        <f t="shared" ref="S9:S11" si="9">SUM((J9*2),(K9*3),(L9*4))</f>
        <v>32</v>
      </c>
      <c r="T9" t="str">
        <f>IFERROR(VLOOKUP(A9,Games!$I$2:$I$246,1,FALSE)," ")</f>
        <v xml:space="preserve"> </v>
      </c>
    </row>
    <row r="10" spans="1:20" x14ac:dyDescent="0.25">
      <c r="A10" s="2" t="s">
        <v>357</v>
      </c>
      <c r="B10" s="1">
        <v>14</v>
      </c>
      <c r="C10" s="1">
        <v>35</v>
      </c>
      <c r="D10" s="1">
        <v>9</v>
      </c>
      <c r="E10" s="1">
        <v>4</v>
      </c>
      <c r="F10" s="1">
        <v>75</v>
      </c>
      <c r="G10" s="1">
        <v>26</v>
      </c>
      <c r="H10" s="1">
        <v>21</v>
      </c>
      <c r="I10" s="1">
        <v>7</v>
      </c>
      <c r="J10" s="1">
        <v>29</v>
      </c>
      <c r="K10" s="1">
        <v>0</v>
      </c>
      <c r="L10" s="1">
        <v>0</v>
      </c>
      <c r="M10" s="1">
        <v>101</v>
      </c>
      <c r="N10" s="1">
        <f>VLOOKUP(A10,Games!$A$2:$D$527,3,FALSE)</f>
        <v>0</v>
      </c>
      <c r="O10" s="1">
        <f>VLOOKUP(A10,Games!$A$2:$D$527,4,FALSE)</f>
        <v>14</v>
      </c>
      <c r="P10" s="3">
        <f t="shared" si="7"/>
        <v>13.214285714285714</v>
      </c>
      <c r="R10">
        <f t="shared" si="8"/>
        <v>243</v>
      </c>
      <c r="S10">
        <f t="shared" si="9"/>
        <v>58</v>
      </c>
      <c r="T10" t="str">
        <f>IFERROR(VLOOKUP(A10,Games!$I$2:$I$246,1,FALSE)," ")</f>
        <v xml:space="preserve"> </v>
      </c>
    </row>
    <row r="11" spans="1:20" x14ac:dyDescent="0.25">
      <c r="A11" s="2" t="s">
        <v>365</v>
      </c>
      <c r="B11" s="1">
        <v>14</v>
      </c>
      <c r="C11" s="1">
        <v>50</v>
      </c>
      <c r="D11" s="1">
        <v>2</v>
      </c>
      <c r="E11" s="1">
        <v>29</v>
      </c>
      <c r="F11" s="1">
        <v>86</v>
      </c>
      <c r="G11" s="1">
        <v>23</v>
      </c>
      <c r="H11" s="1">
        <v>13</v>
      </c>
      <c r="I11" s="1">
        <v>8</v>
      </c>
      <c r="J11" s="1">
        <v>39</v>
      </c>
      <c r="K11" s="1">
        <v>2</v>
      </c>
      <c r="L11" s="1">
        <v>0</v>
      </c>
      <c r="M11" s="1">
        <v>135</v>
      </c>
      <c r="N11" s="1">
        <f>VLOOKUP(A11,Games!$A$2:$D$527,3,FALSE)</f>
        <v>0</v>
      </c>
      <c r="O11" s="1">
        <f>VLOOKUP(A11,Games!$A$2:$D$527,4,FALSE)</f>
        <v>14</v>
      </c>
      <c r="P11" s="3">
        <f t="shared" si="7"/>
        <v>13.75</v>
      </c>
      <c r="R11">
        <f t="shared" si="8"/>
        <v>276.5</v>
      </c>
      <c r="S11">
        <f t="shared" si="9"/>
        <v>84</v>
      </c>
      <c r="T11" t="str">
        <f>IFERROR(VLOOKUP(A11,Games!$I$2:$I$246,1,FALSE)," ")</f>
        <v xml:space="preserve"> </v>
      </c>
    </row>
    <row r="12" spans="1:20" x14ac:dyDescent="0.25">
      <c r="A12" s="2" t="s">
        <v>359</v>
      </c>
      <c r="B12" s="1">
        <v>13</v>
      </c>
      <c r="C12" s="1">
        <v>4</v>
      </c>
      <c r="D12" s="1">
        <v>0</v>
      </c>
      <c r="E12" s="1">
        <v>1</v>
      </c>
      <c r="F12" s="1">
        <v>30</v>
      </c>
      <c r="G12" s="1">
        <v>9</v>
      </c>
      <c r="H12" s="1">
        <v>3</v>
      </c>
      <c r="I12" s="1">
        <v>1</v>
      </c>
      <c r="J12" s="1">
        <v>16</v>
      </c>
      <c r="K12" s="1">
        <v>0</v>
      </c>
      <c r="L12" s="1">
        <v>0</v>
      </c>
      <c r="M12" s="1">
        <v>9</v>
      </c>
      <c r="N12" s="1">
        <f>VLOOKUP(A12,Games!$A$2:$D$527,3,FALSE)</f>
        <v>0</v>
      </c>
      <c r="O12" s="1">
        <f>VLOOKUP(A12,Games!$A$2:$D$527,4,FALSE)</f>
        <v>13</v>
      </c>
      <c r="P12" s="3">
        <f t="shared" ref="P12" si="10">(R12-S12)/B12</f>
        <v>1.8846153846153846</v>
      </c>
      <c r="R12">
        <f t="shared" ref="R12:R15" si="11">SUM(M12,I12,H12,(G12*1.5),F12)</f>
        <v>56.5</v>
      </c>
      <c r="S12">
        <f t="shared" ref="S12:S15" si="12">SUM((J12*2),(K12*3),(L12*4))</f>
        <v>32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11"/>
        <v>0</v>
      </c>
      <c r="S13">
        <f t="shared" si="12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11"/>
        <v>0</v>
      </c>
      <c r="S14">
        <f t="shared" si="12"/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11"/>
        <v>0</v>
      </c>
      <c r="S15">
        <f t="shared" si="12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3">SUM(M16,I16,H16,(G16*1.5),F16)</f>
        <v>0</v>
      </c>
      <c r="S16">
        <f t="shared" ref="S16" si="14">SUM((J16*2),(K16*3),(L16*4))</f>
        <v>0</v>
      </c>
      <c r="T16" t="str">
        <f>IFERROR(VLOOKUP(A16,Games!$I$2:$I$246,1,FALSE)," ")</f>
        <v xml:space="preserve"> </v>
      </c>
    </row>
    <row r="17" spans="1:13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x14ac:dyDescent="0.25">
      <c r="A18" s="51" t="s">
        <v>356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13" x14ac:dyDescent="0.25">
      <c r="A19" s="1" t="s">
        <v>366</v>
      </c>
      <c r="B19" s="1" t="s">
        <v>11</v>
      </c>
      <c r="C19" s="1" t="s">
        <v>12</v>
      </c>
      <c r="D19" s="1" t="s">
        <v>13</v>
      </c>
      <c r="E19" s="1" t="s">
        <v>14</v>
      </c>
      <c r="F19" s="1" t="s">
        <v>15</v>
      </c>
      <c r="G19" s="1" t="s">
        <v>16</v>
      </c>
      <c r="H19" s="1" t="s">
        <v>17</v>
      </c>
      <c r="I19" s="1" t="s">
        <v>18</v>
      </c>
      <c r="J19" s="1" t="s">
        <v>19</v>
      </c>
      <c r="K19" s="1" t="s">
        <v>20</v>
      </c>
      <c r="L19" s="1" t="s">
        <v>21</v>
      </c>
      <c r="M19" s="1" t="s">
        <v>22</v>
      </c>
    </row>
    <row r="20" spans="1:13" x14ac:dyDescent="0.25">
      <c r="A20" s="2" t="str">
        <f t="shared" ref="A20:A33" si="15">IF(A4=""," ",A4)</f>
        <v>Peter Flint</v>
      </c>
      <c r="B20" s="1"/>
      <c r="C20" s="3">
        <f t="shared" ref="C20:M20" si="16">IF(ISNUMBER($B4),C4/$B4," ")</f>
        <v>4.9473684210526319</v>
      </c>
      <c r="D20" s="3">
        <f t="shared" si="16"/>
        <v>0.15789473684210525</v>
      </c>
      <c r="E20" s="3">
        <f t="shared" si="16"/>
        <v>2.1052631578947367</v>
      </c>
      <c r="F20" s="3">
        <f t="shared" si="16"/>
        <v>8.4210526315789469</v>
      </c>
      <c r="G20" s="3">
        <f t="shared" si="16"/>
        <v>2.8947368421052633</v>
      </c>
      <c r="H20" s="3">
        <f t="shared" si="16"/>
        <v>1.3157894736842106</v>
      </c>
      <c r="I20" s="3">
        <f t="shared" si="16"/>
        <v>0.15789473684210525</v>
      </c>
      <c r="J20" s="3">
        <f t="shared" si="16"/>
        <v>1.368421052631579</v>
      </c>
      <c r="K20" s="3">
        <f t="shared" si="16"/>
        <v>0</v>
      </c>
      <c r="L20" s="3">
        <f t="shared" si="16"/>
        <v>5.2631578947368418E-2</v>
      </c>
      <c r="M20" s="3">
        <f t="shared" si="16"/>
        <v>12.473684210526315</v>
      </c>
    </row>
    <row r="21" spans="1:13" x14ac:dyDescent="0.25">
      <c r="A21" s="2" t="str">
        <f t="shared" si="15"/>
        <v>Daniel Sheehan</v>
      </c>
      <c r="B21" s="1"/>
      <c r="C21" s="3">
        <f t="shared" ref="C21:M21" si="17">IF(ISNUMBER($B5),C5/$B5," ")</f>
        <v>0.27777777777777779</v>
      </c>
      <c r="D21" s="3">
        <f t="shared" si="17"/>
        <v>0.22222222222222221</v>
      </c>
      <c r="E21" s="3">
        <f t="shared" si="17"/>
        <v>5.5555555555555552E-2</v>
      </c>
      <c r="F21" s="3">
        <f t="shared" si="17"/>
        <v>2.2222222222222223</v>
      </c>
      <c r="G21" s="3">
        <f t="shared" si="17"/>
        <v>1.7777777777777777</v>
      </c>
      <c r="H21" s="3">
        <f t="shared" si="17"/>
        <v>1.1666666666666667</v>
      </c>
      <c r="I21" s="3">
        <f t="shared" si="17"/>
        <v>5.5555555555555552E-2</v>
      </c>
      <c r="J21" s="3">
        <f t="shared" si="17"/>
        <v>0.55555555555555558</v>
      </c>
      <c r="K21" s="3">
        <f t="shared" si="17"/>
        <v>0</v>
      </c>
      <c r="L21" s="3">
        <f t="shared" si="17"/>
        <v>0</v>
      </c>
      <c r="M21" s="3">
        <f t="shared" si="17"/>
        <v>1.2777777777777777</v>
      </c>
    </row>
    <row r="22" spans="1:13" x14ac:dyDescent="0.25">
      <c r="A22" s="2" t="str">
        <f t="shared" si="15"/>
        <v>Travis Naden</v>
      </c>
      <c r="B22" s="1"/>
      <c r="C22" s="3">
        <f t="shared" ref="C22:M22" si="18">IF(ISNUMBER($B6),C6/$B6," ")</f>
        <v>1.4444444444444444</v>
      </c>
      <c r="D22" s="3">
        <f t="shared" si="18"/>
        <v>1.1666666666666667</v>
      </c>
      <c r="E22" s="3">
        <f t="shared" si="18"/>
        <v>0.77777777777777779</v>
      </c>
      <c r="F22" s="3">
        <f t="shared" si="18"/>
        <v>1.7222222222222223</v>
      </c>
      <c r="G22" s="3">
        <f t="shared" si="18"/>
        <v>0.88888888888888884</v>
      </c>
      <c r="H22" s="3">
        <f t="shared" si="18"/>
        <v>1.1666666666666667</v>
      </c>
      <c r="I22" s="3">
        <f t="shared" si="18"/>
        <v>0.27777777777777779</v>
      </c>
      <c r="J22" s="3">
        <f t="shared" si="18"/>
        <v>1.6111111111111112</v>
      </c>
      <c r="K22" s="3">
        <f t="shared" si="18"/>
        <v>0</v>
      </c>
      <c r="L22" s="3">
        <f t="shared" si="18"/>
        <v>0</v>
      </c>
      <c r="M22" s="3">
        <f t="shared" si="18"/>
        <v>7.166666666666667</v>
      </c>
    </row>
    <row r="23" spans="1:13" x14ac:dyDescent="0.25">
      <c r="A23" s="2" t="str">
        <f t="shared" si="15"/>
        <v>Bradley Matheson</v>
      </c>
      <c r="B23" s="1"/>
      <c r="C23" s="3">
        <f t="shared" ref="C23:M23" si="19">IF(ISNUMBER($B7),C7/$B7," ")</f>
        <v>1.3333333333333333</v>
      </c>
      <c r="D23" s="3">
        <f t="shared" si="19"/>
        <v>0.94444444444444442</v>
      </c>
      <c r="E23" s="3">
        <f t="shared" si="19"/>
        <v>0.33333333333333331</v>
      </c>
      <c r="F23" s="3">
        <f t="shared" si="19"/>
        <v>2.3333333333333335</v>
      </c>
      <c r="G23" s="3">
        <f t="shared" si="19"/>
        <v>1.7777777777777777</v>
      </c>
      <c r="H23" s="3">
        <f t="shared" si="19"/>
        <v>1.0555555555555556</v>
      </c>
      <c r="I23" s="3">
        <f t="shared" si="19"/>
        <v>5.5555555555555552E-2</v>
      </c>
      <c r="J23" s="3">
        <f t="shared" si="19"/>
        <v>1.4444444444444444</v>
      </c>
      <c r="K23" s="3">
        <f t="shared" si="19"/>
        <v>0</v>
      </c>
      <c r="L23" s="3">
        <f t="shared" si="19"/>
        <v>0</v>
      </c>
      <c r="M23" s="3">
        <f t="shared" si="19"/>
        <v>5.833333333333333</v>
      </c>
    </row>
    <row r="24" spans="1:13" x14ac:dyDescent="0.25">
      <c r="A24" s="2" t="str">
        <f t="shared" si="15"/>
        <v>Isaac Cregan</v>
      </c>
      <c r="B24" s="1"/>
      <c r="C24" s="3">
        <f t="shared" ref="C24:M24" si="20">IF(ISNUMBER($B8),C8/$B8," ")</f>
        <v>1.875</v>
      </c>
      <c r="D24" s="3">
        <f t="shared" si="20"/>
        <v>1.5625</v>
      </c>
      <c r="E24" s="3">
        <f t="shared" si="20"/>
        <v>0.875</v>
      </c>
      <c r="F24" s="3">
        <f t="shared" si="20"/>
        <v>3.25</v>
      </c>
      <c r="G24" s="3">
        <f t="shared" si="20"/>
        <v>1.25</v>
      </c>
      <c r="H24" s="3">
        <f t="shared" si="20"/>
        <v>1.75</v>
      </c>
      <c r="I24" s="3">
        <f t="shared" si="20"/>
        <v>0.25</v>
      </c>
      <c r="J24" s="3">
        <f t="shared" si="20"/>
        <v>1.25</v>
      </c>
      <c r="K24" s="3">
        <f t="shared" si="20"/>
        <v>0</v>
      </c>
      <c r="L24" s="3">
        <f t="shared" si="20"/>
        <v>0</v>
      </c>
      <c r="M24" s="3">
        <f t="shared" si="20"/>
        <v>9.3125</v>
      </c>
    </row>
    <row r="25" spans="1:13" x14ac:dyDescent="0.25">
      <c r="A25" s="2" t="str">
        <f t="shared" si="15"/>
        <v>Val Baxter</v>
      </c>
      <c r="B25" s="1"/>
      <c r="C25" s="3">
        <f t="shared" ref="C25:M25" si="21">IF(ISNUMBER($B9),C9/$B9," ")</f>
        <v>1.2</v>
      </c>
      <c r="D25" s="3">
        <f t="shared" si="21"/>
        <v>0.26666666666666666</v>
      </c>
      <c r="E25" s="3">
        <f t="shared" si="21"/>
        <v>0.6</v>
      </c>
      <c r="F25" s="3">
        <f t="shared" si="21"/>
        <v>2.1333333333333333</v>
      </c>
      <c r="G25" s="3">
        <f t="shared" si="21"/>
        <v>1.1333333333333333</v>
      </c>
      <c r="H25" s="3">
        <f t="shared" si="21"/>
        <v>0.8666666666666667</v>
      </c>
      <c r="I25" s="3">
        <f t="shared" si="21"/>
        <v>6.6666666666666666E-2</v>
      </c>
      <c r="J25" s="3">
        <f t="shared" si="21"/>
        <v>1.0666666666666667</v>
      </c>
      <c r="K25" s="3">
        <f t="shared" si="21"/>
        <v>0</v>
      </c>
      <c r="L25" s="3">
        <f t="shared" si="21"/>
        <v>0</v>
      </c>
      <c r="M25" s="3">
        <f t="shared" si="21"/>
        <v>3.8</v>
      </c>
    </row>
    <row r="26" spans="1:13" x14ac:dyDescent="0.25">
      <c r="A26" s="2" t="str">
        <f t="shared" si="15"/>
        <v>Tom Hart</v>
      </c>
      <c r="B26" s="1"/>
      <c r="C26" s="3">
        <f t="shared" ref="C26:M26" si="22">IF(ISNUMBER($B10),C10/$B10," ")</f>
        <v>2.5</v>
      </c>
      <c r="D26" s="3">
        <f t="shared" si="22"/>
        <v>0.6428571428571429</v>
      </c>
      <c r="E26" s="3">
        <f t="shared" si="22"/>
        <v>0.2857142857142857</v>
      </c>
      <c r="F26" s="3">
        <f t="shared" si="22"/>
        <v>5.3571428571428568</v>
      </c>
      <c r="G26" s="3">
        <f t="shared" si="22"/>
        <v>1.8571428571428572</v>
      </c>
      <c r="H26" s="3">
        <f t="shared" si="22"/>
        <v>1.5</v>
      </c>
      <c r="I26" s="3">
        <f t="shared" si="22"/>
        <v>0.5</v>
      </c>
      <c r="J26" s="3">
        <f t="shared" si="22"/>
        <v>2.0714285714285716</v>
      </c>
      <c r="K26" s="3">
        <f t="shared" si="22"/>
        <v>0</v>
      </c>
      <c r="L26" s="3">
        <f t="shared" si="22"/>
        <v>0</v>
      </c>
      <c r="M26" s="3">
        <f t="shared" si="22"/>
        <v>7.2142857142857144</v>
      </c>
    </row>
    <row r="27" spans="1:13" x14ac:dyDescent="0.25">
      <c r="A27" s="2" t="str">
        <f t="shared" si="15"/>
        <v>Montana Baker</v>
      </c>
      <c r="B27" s="1"/>
      <c r="C27" s="3">
        <f t="shared" ref="C27:M27" si="23">IF(ISNUMBER($B11),C11/$B11," ")</f>
        <v>3.5714285714285716</v>
      </c>
      <c r="D27" s="3">
        <f t="shared" si="23"/>
        <v>0.14285714285714285</v>
      </c>
      <c r="E27" s="3">
        <f t="shared" si="23"/>
        <v>2.0714285714285716</v>
      </c>
      <c r="F27" s="3">
        <f t="shared" si="23"/>
        <v>6.1428571428571432</v>
      </c>
      <c r="G27" s="3">
        <f t="shared" si="23"/>
        <v>1.6428571428571428</v>
      </c>
      <c r="H27" s="3">
        <f t="shared" si="23"/>
        <v>0.9285714285714286</v>
      </c>
      <c r="I27" s="3">
        <f t="shared" si="23"/>
        <v>0.5714285714285714</v>
      </c>
      <c r="J27" s="3">
        <f t="shared" si="23"/>
        <v>2.7857142857142856</v>
      </c>
      <c r="K27" s="3">
        <f t="shared" si="23"/>
        <v>0.14285714285714285</v>
      </c>
      <c r="L27" s="3">
        <f t="shared" si="23"/>
        <v>0</v>
      </c>
      <c r="M27" s="3">
        <f t="shared" si="23"/>
        <v>9.6428571428571423</v>
      </c>
    </row>
    <row r="28" spans="1:13" x14ac:dyDescent="0.25">
      <c r="A28" s="2" t="str">
        <f t="shared" si="15"/>
        <v>Trent Naden</v>
      </c>
      <c r="B28" s="1"/>
      <c r="C28" s="3">
        <f t="shared" ref="C28:M28" si="24">IF(ISNUMBER($B12),C12/$B12," ")</f>
        <v>0.30769230769230771</v>
      </c>
      <c r="D28" s="3">
        <f t="shared" si="24"/>
        <v>0</v>
      </c>
      <c r="E28" s="3">
        <f t="shared" si="24"/>
        <v>7.6923076923076927E-2</v>
      </c>
      <c r="F28" s="3">
        <f t="shared" si="24"/>
        <v>2.3076923076923075</v>
      </c>
      <c r="G28" s="3">
        <f t="shared" si="24"/>
        <v>0.69230769230769229</v>
      </c>
      <c r="H28" s="3">
        <f t="shared" si="24"/>
        <v>0.23076923076923078</v>
      </c>
      <c r="I28" s="3">
        <f t="shared" si="24"/>
        <v>7.6923076923076927E-2</v>
      </c>
      <c r="J28" s="3">
        <f t="shared" si="24"/>
        <v>1.2307692307692308</v>
      </c>
      <c r="K28" s="3">
        <f t="shared" si="24"/>
        <v>0</v>
      </c>
      <c r="L28" s="3">
        <f t="shared" si="24"/>
        <v>0</v>
      </c>
      <c r="M28" s="3">
        <f t="shared" si="24"/>
        <v>0.69230769230769229</v>
      </c>
    </row>
    <row r="29" spans="1:13" x14ac:dyDescent="0.25">
      <c r="A29" s="2" t="str">
        <f t="shared" si="15"/>
        <v xml:space="preserve"> </v>
      </c>
      <c r="B29" s="1"/>
      <c r="C29" s="3" t="str">
        <f t="shared" ref="C29:M29" si="25">IF(ISNUMBER($B13),C13/$B13," ")</f>
        <v xml:space="preserve"> </v>
      </c>
      <c r="D29" s="3" t="str">
        <f t="shared" si="25"/>
        <v xml:space="preserve"> </v>
      </c>
      <c r="E29" s="3" t="str">
        <f t="shared" si="25"/>
        <v xml:space="preserve"> </v>
      </c>
      <c r="F29" s="3" t="str">
        <f t="shared" si="25"/>
        <v xml:space="preserve"> </v>
      </c>
      <c r="G29" s="3" t="str">
        <f t="shared" si="25"/>
        <v xml:space="preserve"> </v>
      </c>
      <c r="H29" s="3" t="str">
        <f t="shared" si="25"/>
        <v xml:space="preserve"> </v>
      </c>
      <c r="I29" s="3" t="str">
        <f t="shared" si="25"/>
        <v xml:space="preserve"> </v>
      </c>
      <c r="J29" s="3" t="str">
        <f t="shared" si="25"/>
        <v xml:space="preserve"> </v>
      </c>
      <c r="K29" s="3" t="str">
        <f t="shared" si="25"/>
        <v xml:space="preserve"> </v>
      </c>
      <c r="L29" s="3" t="str">
        <f t="shared" si="25"/>
        <v xml:space="preserve"> </v>
      </c>
      <c r="M29" s="3" t="str">
        <f t="shared" si="25"/>
        <v xml:space="preserve"> </v>
      </c>
    </row>
    <row r="30" spans="1:13" x14ac:dyDescent="0.25">
      <c r="A30" s="2" t="str">
        <f t="shared" si="15"/>
        <v xml:space="preserve"> </v>
      </c>
      <c r="B30" s="1"/>
      <c r="C30" s="3" t="str">
        <f t="shared" ref="C30:M30" si="26">IF(ISNUMBER($B14),C14/$B14," ")</f>
        <v xml:space="preserve"> </v>
      </c>
      <c r="D30" s="3" t="str">
        <f t="shared" si="26"/>
        <v xml:space="preserve"> </v>
      </c>
      <c r="E30" s="3" t="str">
        <f t="shared" si="26"/>
        <v xml:space="preserve"> </v>
      </c>
      <c r="F30" s="3" t="str">
        <f t="shared" si="26"/>
        <v xml:space="preserve"> </v>
      </c>
      <c r="G30" s="3" t="str">
        <f t="shared" si="26"/>
        <v xml:space="preserve"> </v>
      </c>
      <c r="H30" s="3" t="str">
        <f t="shared" si="26"/>
        <v xml:space="preserve"> </v>
      </c>
      <c r="I30" s="3" t="str">
        <f t="shared" si="26"/>
        <v xml:space="preserve"> </v>
      </c>
      <c r="J30" s="3" t="str">
        <f t="shared" si="26"/>
        <v xml:space="preserve"> </v>
      </c>
      <c r="K30" s="3" t="str">
        <f t="shared" si="26"/>
        <v xml:space="preserve"> </v>
      </c>
      <c r="L30" s="3" t="str">
        <f t="shared" si="26"/>
        <v xml:space="preserve"> </v>
      </c>
      <c r="M30" s="3" t="str">
        <f t="shared" si="26"/>
        <v xml:space="preserve"> </v>
      </c>
    </row>
    <row r="31" spans="1:13" x14ac:dyDescent="0.25">
      <c r="A31" s="2" t="str">
        <f t="shared" si="15"/>
        <v xml:space="preserve"> </v>
      </c>
      <c r="B31" s="1"/>
      <c r="C31" s="3" t="str">
        <f t="shared" ref="C31:M31" si="27">IF(ISNUMBER($B15),C15/$B15," ")</f>
        <v xml:space="preserve"> </v>
      </c>
      <c r="D31" s="3" t="str">
        <f t="shared" si="27"/>
        <v xml:space="preserve"> </v>
      </c>
      <c r="E31" s="3" t="str">
        <f t="shared" si="27"/>
        <v xml:space="preserve"> </v>
      </c>
      <c r="F31" s="3" t="str">
        <f t="shared" si="27"/>
        <v xml:space="preserve"> </v>
      </c>
      <c r="G31" s="3" t="str">
        <f t="shared" si="27"/>
        <v xml:space="preserve"> </v>
      </c>
      <c r="H31" s="3" t="str">
        <f t="shared" si="27"/>
        <v xml:space="preserve"> </v>
      </c>
      <c r="I31" s="3" t="str">
        <f t="shared" si="27"/>
        <v xml:space="preserve"> </v>
      </c>
      <c r="J31" s="3" t="str">
        <f t="shared" si="27"/>
        <v xml:space="preserve"> </v>
      </c>
      <c r="K31" s="3" t="str">
        <f t="shared" si="27"/>
        <v xml:space="preserve"> </v>
      </c>
      <c r="L31" s="3" t="str">
        <f t="shared" si="27"/>
        <v xml:space="preserve"> </v>
      </c>
      <c r="M31" s="3" t="str">
        <f t="shared" si="27"/>
        <v xml:space="preserve"> </v>
      </c>
    </row>
    <row r="32" spans="1:13" x14ac:dyDescent="0.25">
      <c r="A32" s="2" t="str">
        <f t="shared" si="15"/>
        <v xml:space="preserve"> </v>
      </c>
      <c r="B32" s="1"/>
      <c r="C32" s="3" t="str">
        <f t="shared" ref="C32:M32" si="28">IF(ISNUMBER($B16),C16/$B16," ")</f>
        <v xml:space="preserve"> </v>
      </c>
      <c r="D32" s="3" t="str">
        <f t="shared" si="28"/>
        <v xml:space="preserve"> </v>
      </c>
      <c r="E32" s="3" t="str">
        <f t="shared" si="28"/>
        <v xml:space="preserve"> </v>
      </c>
      <c r="F32" s="3" t="str">
        <f t="shared" si="28"/>
        <v xml:space="preserve"> </v>
      </c>
      <c r="G32" s="3" t="str">
        <f t="shared" si="28"/>
        <v xml:space="preserve"> </v>
      </c>
      <c r="H32" s="3" t="str">
        <f t="shared" si="28"/>
        <v xml:space="preserve"> </v>
      </c>
      <c r="I32" s="3" t="str">
        <f t="shared" si="28"/>
        <v xml:space="preserve"> </v>
      </c>
      <c r="J32" s="3" t="str">
        <f t="shared" si="28"/>
        <v xml:space="preserve"> </v>
      </c>
      <c r="K32" s="3" t="str">
        <f t="shared" si="28"/>
        <v xml:space="preserve"> </v>
      </c>
      <c r="L32" s="3" t="str">
        <f t="shared" si="28"/>
        <v xml:space="preserve"> </v>
      </c>
      <c r="M32" s="3" t="str">
        <f t="shared" si="28"/>
        <v xml:space="preserve"> </v>
      </c>
    </row>
    <row r="33" spans="1:13" x14ac:dyDescent="0.25">
      <c r="A33" s="2" t="str">
        <f t="shared" si="15"/>
        <v xml:space="preserve"> </v>
      </c>
      <c r="B33" s="1"/>
      <c r="C33" s="3" t="str">
        <f t="shared" ref="C33:M33" si="29">IF(ISNUMBER($B17),C17/$B17," ")</f>
        <v xml:space="preserve"> </v>
      </c>
      <c r="D33" s="3" t="str">
        <f t="shared" si="29"/>
        <v xml:space="preserve"> </v>
      </c>
      <c r="E33" s="3" t="str">
        <f t="shared" si="29"/>
        <v xml:space="preserve"> </v>
      </c>
      <c r="F33" s="3" t="str">
        <f t="shared" si="29"/>
        <v xml:space="preserve"> </v>
      </c>
      <c r="G33" s="3" t="str">
        <f t="shared" si="29"/>
        <v xml:space="preserve"> </v>
      </c>
      <c r="H33" s="3" t="str">
        <f t="shared" si="29"/>
        <v xml:space="preserve"> </v>
      </c>
      <c r="I33" s="3" t="str">
        <f t="shared" si="29"/>
        <v xml:space="preserve"> </v>
      </c>
      <c r="J33" s="3" t="str">
        <f t="shared" si="29"/>
        <v xml:space="preserve"> </v>
      </c>
      <c r="K33" s="3" t="str">
        <f t="shared" si="29"/>
        <v xml:space="preserve"> </v>
      </c>
      <c r="L33" s="3" t="str">
        <f t="shared" si="29"/>
        <v xml:space="preserve"> </v>
      </c>
      <c r="M33" s="3" t="str">
        <f t="shared" si="29"/>
        <v xml:space="preserve"> </v>
      </c>
    </row>
  </sheetData>
  <mergeCells count="3">
    <mergeCell ref="A17:M17"/>
    <mergeCell ref="A18:M18"/>
    <mergeCell ref="A2:P2"/>
  </mergeCells>
  <conditionalFormatting sqref="A4:A16">
    <cfRule type="expression" dxfId="1" priority="13">
      <formula>EXACT(A4,T4)</formula>
    </cfRule>
    <cfRule type="expression" dxfId="0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G13" sqref="G13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2">
        <v>1</v>
      </c>
      <c r="C1" s="12" t="s">
        <v>44</v>
      </c>
      <c r="D1" s="12" t="s">
        <v>45</v>
      </c>
      <c r="I1" s="15" t="s">
        <v>27</v>
      </c>
    </row>
    <row r="2" spans="1:10" x14ac:dyDescent="0.25">
      <c r="A2" s="7" t="s">
        <v>0</v>
      </c>
      <c r="B2" s="11">
        <v>118</v>
      </c>
      <c r="C2" s="11"/>
      <c r="D2" s="11">
        <v>118</v>
      </c>
      <c r="I2" t="s">
        <v>67</v>
      </c>
      <c r="J2" t="s">
        <v>68</v>
      </c>
    </row>
    <row r="3" spans="1:10" x14ac:dyDescent="0.25">
      <c r="A3" s="4" t="s">
        <v>321</v>
      </c>
      <c r="B3">
        <v>13</v>
      </c>
      <c r="D3">
        <v>13</v>
      </c>
      <c r="I3" t="s">
        <v>69</v>
      </c>
      <c r="J3" t="s">
        <v>68</v>
      </c>
    </row>
    <row r="4" spans="1:10" x14ac:dyDescent="0.25">
      <c r="A4" s="4" t="s">
        <v>371</v>
      </c>
      <c r="B4">
        <v>1</v>
      </c>
      <c r="D4">
        <v>1</v>
      </c>
      <c r="I4" t="s">
        <v>70</v>
      </c>
      <c r="J4" t="s">
        <v>68</v>
      </c>
    </row>
    <row r="5" spans="1:10" x14ac:dyDescent="0.25">
      <c r="A5" s="4" t="s">
        <v>1</v>
      </c>
      <c r="B5">
        <v>18</v>
      </c>
      <c r="D5">
        <v>18</v>
      </c>
      <c r="I5" t="s">
        <v>71</v>
      </c>
      <c r="J5" t="s">
        <v>68</v>
      </c>
    </row>
    <row r="6" spans="1:10" x14ac:dyDescent="0.25">
      <c r="A6" s="4" t="s">
        <v>2</v>
      </c>
      <c r="B6">
        <v>15</v>
      </c>
      <c r="D6">
        <v>15</v>
      </c>
      <c r="I6" t="s">
        <v>72</v>
      </c>
      <c r="J6" t="s">
        <v>68</v>
      </c>
    </row>
    <row r="7" spans="1:10" x14ac:dyDescent="0.25">
      <c r="A7" s="4" t="s">
        <v>372</v>
      </c>
      <c r="B7">
        <v>2</v>
      </c>
      <c r="D7">
        <v>2</v>
      </c>
      <c r="I7" t="s">
        <v>73</v>
      </c>
      <c r="J7" t="s">
        <v>68</v>
      </c>
    </row>
    <row r="8" spans="1:10" x14ac:dyDescent="0.25">
      <c r="A8" s="4" t="s">
        <v>318</v>
      </c>
      <c r="B8">
        <v>18</v>
      </c>
      <c r="D8">
        <v>18</v>
      </c>
      <c r="I8" t="s">
        <v>74</v>
      </c>
      <c r="J8" t="s">
        <v>68</v>
      </c>
    </row>
    <row r="9" spans="1:10" x14ac:dyDescent="0.25">
      <c r="A9" s="4" t="s">
        <v>3</v>
      </c>
      <c r="B9">
        <v>17</v>
      </c>
      <c r="D9">
        <v>17</v>
      </c>
      <c r="I9" t="s">
        <v>75</v>
      </c>
      <c r="J9" t="s">
        <v>68</v>
      </c>
    </row>
    <row r="10" spans="1:10" x14ac:dyDescent="0.25">
      <c r="A10" s="4" t="s">
        <v>373</v>
      </c>
      <c r="B10">
        <v>2</v>
      </c>
      <c r="D10">
        <v>2</v>
      </c>
      <c r="I10" t="s">
        <v>76</v>
      </c>
      <c r="J10" t="s">
        <v>68</v>
      </c>
    </row>
    <row r="11" spans="1:10" x14ac:dyDescent="0.25">
      <c r="A11" s="4" t="s">
        <v>331</v>
      </c>
      <c r="B11">
        <v>15</v>
      </c>
      <c r="D11">
        <v>15</v>
      </c>
      <c r="I11" t="s">
        <v>77</v>
      </c>
      <c r="J11" t="s">
        <v>68</v>
      </c>
    </row>
    <row r="12" spans="1:10" x14ac:dyDescent="0.25">
      <c r="A12" s="4" t="s">
        <v>328</v>
      </c>
      <c r="B12">
        <v>17</v>
      </c>
      <c r="D12">
        <v>17</v>
      </c>
      <c r="I12" t="s">
        <v>78</v>
      </c>
      <c r="J12" t="s">
        <v>68</v>
      </c>
    </row>
    <row r="13" spans="1:10" x14ac:dyDescent="0.25">
      <c r="A13" s="7" t="s">
        <v>4</v>
      </c>
      <c r="B13" s="11">
        <v>122</v>
      </c>
      <c r="C13" s="11">
        <v>5</v>
      </c>
      <c r="D13" s="11">
        <v>127</v>
      </c>
      <c r="I13" t="s">
        <v>79</v>
      </c>
      <c r="J13" t="s">
        <v>68</v>
      </c>
    </row>
    <row r="14" spans="1:10" x14ac:dyDescent="0.25">
      <c r="A14" s="4" t="s">
        <v>392</v>
      </c>
      <c r="B14">
        <v>1</v>
      </c>
      <c r="D14">
        <v>1</v>
      </c>
      <c r="I14" t="s">
        <v>80</v>
      </c>
      <c r="J14" t="s">
        <v>68</v>
      </c>
    </row>
    <row r="15" spans="1:10" x14ac:dyDescent="0.25">
      <c r="A15" s="4" t="s">
        <v>5</v>
      </c>
      <c r="B15">
        <v>10</v>
      </c>
      <c r="C15">
        <v>2</v>
      </c>
      <c r="D15">
        <v>12</v>
      </c>
      <c r="I15" t="s">
        <v>81</v>
      </c>
      <c r="J15" t="s">
        <v>68</v>
      </c>
    </row>
    <row r="16" spans="1:10" x14ac:dyDescent="0.25">
      <c r="A16" s="4" t="s">
        <v>319</v>
      </c>
      <c r="B16">
        <v>13</v>
      </c>
      <c r="D16">
        <v>13</v>
      </c>
      <c r="I16" t="s">
        <v>82</v>
      </c>
      <c r="J16" t="s">
        <v>68</v>
      </c>
    </row>
    <row r="17" spans="1:10" x14ac:dyDescent="0.25">
      <c r="A17" s="4" t="s">
        <v>6</v>
      </c>
      <c r="B17">
        <v>18</v>
      </c>
      <c r="D17">
        <v>18</v>
      </c>
      <c r="I17" t="s">
        <v>83</v>
      </c>
      <c r="J17" t="s">
        <v>68</v>
      </c>
    </row>
    <row r="18" spans="1:10" x14ac:dyDescent="0.25">
      <c r="A18" s="4" t="s">
        <v>57</v>
      </c>
      <c r="B18">
        <v>17</v>
      </c>
      <c r="C18">
        <v>1</v>
      </c>
      <c r="D18">
        <v>18</v>
      </c>
      <c r="I18" t="s">
        <v>84</v>
      </c>
      <c r="J18" t="s">
        <v>68</v>
      </c>
    </row>
    <row r="19" spans="1:10" x14ac:dyDescent="0.25">
      <c r="A19" s="4" t="s">
        <v>7</v>
      </c>
      <c r="B19">
        <v>16</v>
      </c>
      <c r="C19">
        <v>1</v>
      </c>
      <c r="D19">
        <v>17</v>
      </c>
      <c r="I19" t="s">
        <v>85</v>
      </c>
      <c r="J19" t="s">
        <v>68</v>
      </c>
    </row>
    <row r="20" spans="1:10" x14ac:dyDescent="0.25">
      <c r="A20" s="4" t="s">
        <v>303</v>
      </c>
      <c r="B20">
        <v>17</v>
      </c>
      <c r="D20">
        <v>17</v>
      </c>
      <c r="I20" t="s">
        <v>86</v>
      </c>
      <c r="J20" t="s">
        <v>68</v>
      </c>
    </row>
    <row r="21" spans="1:10" x14ac:dyDescent="0.25">
      <c r="A21" s="4" t="s">
        <v>304</v>
      </c>
      <c r="B21">
        <v>13</v>
      </c>
      <c r="C21">
        <v>1</v>
      </c>
      <c r="D21">
        <v>14</v>
      </c>
      <c r="I21" t="s">
        <v>87</v>
      </c>
      <c r="J21" t="s">
        <v>68</v>
      </c>
    </row>
    <row r="22" spans="1:10" x14ac:dyDescent="0.25">
      <c r="A22" s="4" t="s">
        <v>198</v>
      </c>
      <c r="B22">
        <v>5</v>
      </c>
      <c r="D22">
        <v>5</v>
      </c>
      <c r="I22" t="s">
        <v>88</v>
      </c>
      <c r="J22" t="s">
        <v>68</v>
      </c>
    </row>
    <row r="23" spans="1:10" x14ac:dyDescent="0.25">
      <c r="A23" s="4" t="s">
        <v>332</v>
      </c>
      <c r="B23">
        <v>12</v>
      </c>
      <c r="D23">
        <v>12</v>
      </c>
      <c r="I23" t="s">
        <v>89</v>
      </c>
      <c r="J23" t="s">
        <v>68</v>
      </c>
    </row>
    <row r="24" spans="1:10" x14ac:dyDescent="0.25">
      <c r="A24" s="4" t="s">
        <v>301</v>
      </c>
      <c r="B24">
        <v>135</v>
      </c>
      <c r="C24">
        <v>1</v>
      </c>
      <c r="D24">
        <v>136</v>
      </c>
      <c r="I24" t="s">
        <v>90</v>
      </c>
      <c r="J24" t="s">
        <v>68</v>
      </c>
    </row>
    <row r="25" spans="1:10" x14ac:dyDescent="0.25">
      <c r="A25" s="4" t="s">
        <v>60</v>
      </c>
      <c r="B25">
        <v>19</v>
      </c>
      <c r="D25">
        <v>19</v>
      </c>
      <c r="I25" t="s">
        <v>91</v>
      </c>
      <c r="J25" t="s">
        <v>68</v>
      </c>
    </row>
    <row r="26" spans="1:10" x14ac:dyDescent="0.25">
      <c r="A26" s="4" t="s">
        <v>323</v>
      </c>
      <c r="B26">
        <v>15</v>
      </c>
      <c r="D26">
        <v>15</v>
      </c>
      <c r="I26" t="s">
        <v>92</v>
      </c>
      <c r="J26" t="s">
        <v>68</v>
      </c>
    </row>
    <row r="27" spans="1:10" x14ac:dyDescent="0.25">
      <c r="A27" s="4" t="s">
        <v>333</v>
      </c>
      <c r="B27">
        <v>11</v>
      </c>
      <c r="D27">
        <v>11</v>
      </c>
      <c r="I27" t="s">
        <v>93</v>
      </c>
      <c r="J27" t="s">
        <v>68</v>
      </c>
    </row>
    <row r="28" spans="1:10" x14ac:dyDescent="0.25">
      <c r="A28" s="4" t="s">
        <v>374</v>
      </c>
      <c r="B28">
        <v>1</v>
      </c>
      <c r="D28">
        <v>1</v>
      </c>
      <c r="I28" t="s">
        <v>94</v>
      </c>
      <c r="J28" t="s">
        <v>68</v>
      </c>
    </row>
    <row r="29" spans="1:10" x14ac:dyDescent="0.25">
      <c r="A29" s="4" t="s">
        <v>327</v>
      </c>
      <c r="B29">
        <v>15</v>
      </c>
      <c r="D29">
        <v>15</v>
      </c>
      <c r="I29" t="s">
        <v>95</v>
      </c>
      <c r="J29" t="s">
        <v>68</v>
      </c>
    </row>
    <row r="30" spans="1:10" x14ac:dyDescent="0.25">
      <c r="A30" s="4" t="s">
        <v>50</v>
      </c>
      <c r="B30">
        <v>14</v>
      </c>
      <c r="D30">
        <v>14</v>
      </c>
      <c r="I30" t="s">
        <v>96</v>
      </c>
      <c r="J30" t="s">
        <v>68</v>
      </c>
    </row>
    <row r="31" spans="1:10" x14ac:dyDescent="0.25">
      <c r="A31" s="7" t="s">
        <v>51</v>
      </c>
      <c r="B31" s="11">
        <v>13</v>
      </c>
      <c r="C31" s="11">
        <v>1</v>
      </c>
      <c r="D31" s="11">
        <v>14</v>
      </c>
      <c r="I31" t="s">
        <v>97</v>
      </c>
      <c r="J31" t="s">
        <v>68</v>
      </c>
    </row>
    <row r="32" spans="1:10" x14ac:dyDescent="0.25">
      <c r="A32" s="4" t="s">
        <v>393</v>
      </c>
      <c r="B32">
        <v>1</v>
      </c>
      <c r="D32">
        <v>1</v>
      </c>
      <c r="I32" t="s">
        <v>98</v>
      </c>
      <c r="J32" t="s">
        <v>68</v>
      </c>
    </row>
    <row r="33" spans="1:10" x14ac:dyDescent="0.25">
      <c r="A33" s="4" t="s">
        <v>307</v>
      </c>
      <c r="B33">
        <v>17</v>
      </c>
      <c r="D33">
        <v>17</v>
      </c>
      <c r="I33" t="s">
        <v>99</v>
      </c>
      <c r="J33" t="s">
        <v>68</v>
      </c>
    </row>
    <row r="34" spans="1:10" x14ac:dyDescent="0.25">
      <c r="A34" s="4" t="s">
        <v>334</v>
      </c>
      <c r="B34">
        <v>6</v>
      </c>
      <c r="D34">
        <v>6</v>
      </c>
      <c r="I34" t="s">
        <v>100</v>
      </c>
      <c r="J34" t="s">
        <v>68</v>
      </c>
    </row>
    <row r="35" spans="1:10" x14ac:dyDescent="0.25">
      <c r="A35" s="4" t="s">
        <v>306</v>
      </c>
      <c r="B35">
        <v>15</v>
      </c>
      <c r="D35">
        <v>15</v>
      </c>
      <c r="I35" t="s">
        <v>101</v>
      </c>
      <c r="J35" t="s">
        <v>68</v>
      </c>
    </row>
    <row r="36" spans="1:10" x14ac:dyDescent="0.25">
      <c r="A36" s="4" t="s">
        <v>367</v>
      </c>
      <c r="B36">
        <v>2</v>
      </c>
      <c r="D36">
        <v>2</v>
      </c>
      <c r="I36" t="s">
        <v>102</v>
      </c>
      <c r="J36" t="s">
        <v>68</v>
      </c>
    </row>
    <row r="37" spans="1:10" x14ac:dyDescent="0.25">
      <c r="A37" s="4" t="s">
        <v>335</v>
      </c>
      <c r="B37">
        <v>1</v>
      </c>
      <c r="D37">
        <v>1</v>
      </c>
      <c r="I37" t="s">
        <v>103</v>
      </c>
      <c r="J37" t="s">
        <v>68</v>
      </c>
    </row>
    <row r="38" spans="1:10" x14ac:dyDescent="0.25">
      <c r="A38" s="4" t="s">
        <v>336</v>
      </c>
      <c r="B38">
        <v>4</v>
      </c>
      <c r="D38">
        <v>4</v>
      </c>
      <c r="I38" t="s">
        <v>104</v>
      </c>
      <c r="J38" t="s">
        <v>68</v>
      </c>
    </row>
    <row r="39" spans="1:10" x14ac:dyDescent="0.25">
      <c r="A39" s="4" t="s">
        <v>399</v>
      </c>
      <c r="B39">
        <v>1</v>
      </c>
      <c r="D39">
        <v>1</v>
      </c>
      <c r="I39" t="s">
        <v>105</v>
      </c>
      <c r="J39" t="s">
        <v>68</v>
      </c>
    </row>
    <row r="40" spans="1:10" x14ac:dyDescent="0.25">
      <c r="A40" s="4" t="s">
        <v>59</v>
      </c>
      <c r="B40">
        <v>144</v>
      </c>
      <c r="D40">
        <v>144</v>
      </c>
      <c r="I40" t="s">
        <v>106</v>
      </c>
      <c r="J40" t="s">
        <v>68</v>
      </c>
    </row>
    <row r="41" spans="1:10" x14ac:dyDescent="0.25">
      <c r="A41" s="4" t="s">
        <v>49</v>
      </c>
      <c r="B41">
        <v>18</v>
      </c>
      <c r="D41">
        <v>18</v>
      </c>
      <c r="I41" t="s">
        <v>107</v>
      </c>
      <c r="J41" t="s">
        <v>68</v>
      </c>
    </row>
    <row r="42" spans="1:10" x14ac:dyDescent="0.25">
      <c r="A42" s="7" t="s">
        <v>295</v>
      </c>
      <c r="B42" s="11">
        <v>16</v>
      </c>
      <c r="C42" s="11"/>
      <c r="D42" s="11">
        <v>16</v>
      </c>
      <c r="I42" t="s">
        <v>108</v>
      </c>
      <c r="J42" t="s">
        <v>68</v>
      </c>
    </row>
    <row r="43" spans="1:10" x14ac:dyDescent="0.25">
      <c r="A43" s="4" t="s">
        <v>58</v>
      </c>
      <c r="B43">
        <v>16</v>
      </c>
      <c r="D43">
        <v>16</v>
      </c>
      <c r="I43" t="s">
        <v>109</v>
      </c>
      <c r="J43" t="s">
        <v>68</v>
      </c>
    </row>
    <row r="44" spans="1:10" x14ac:dyDescent="0.25">
      <c r="A44" s="4" t="s">
        <v>296</v>
      </c>
      <c r="B44">
        <v>14</v>
      </c>
      <c r="D44">
        <v>14</v>
      </c>
      <c r="I44" t="s">
        <v>110</v>
      </c>
      <c r="J44" t="s">
        <v>68</v>
      </c>
    </row>
    <row r="45" spans="1:10" x14ac:dyDescent="0.25">
      <c r="A45" s="4" t="s">
        <v>297</v>
      </c>
      <c r="B45">
        <v>16</v>
      </c>
      <c r="D45">
        <v>16</v>
      </c>
      <c r="I45" t="s">
        <v>111</v>
      </c>
      <c r="J45" t="s">
        <v>68</v>
      </c>
    </row>
    <row r="46" spans="1:10" x14ac:dyDescent="0.25">
      <c r="A46" s="4" t="s">
        <v>308</v>
      </c>
      <c r="B46">
        <v>17</v>
      </c>
      <c r="D46">
        <v>17</v>
      </c>
      <c r="I46" t="s">
        <v>112</v>
      </c>
      <c r="J46" t="s">
        <v>68</v>
      </c>
    </row>
    <row r="47" spans="1:10" x14ac:dyDescent="0.25">
      <c r="A47" s="4" t="s">
        <v>320</v>
      </c>
      <c r="B47">
        <v>14</v>
      </c>
      <c r="D47">
        <v>14</v>
      </c>
      <c r="I47" t="s">
        <v>113</v>
      </c>
      <c r="J47" t="s">
        <v>68</v>
      </c>
    </row>
    <row r="48" spans="1:10" x14ac:dyDescent="0.25">
      <c r="A48" s="4" t="s">
        <v>329</v>
      </c>
      <c r="B48">
        <v>9</v>
      </c>
      <c r="D48">
        <v>9</v>
      </c>
      <c r="I48" t="s">
        <v>114</v>
      </c>
      <c r="J48" t="s">
        <v>68</v>
      </c>
    </row>
    <row r="49" spans="1:10" x14ac:dyDescent="0.25">
      <c r="A49" s="4" t="s">
        <v>325</v>
      </c>
      <c r="B49">
        <v>11</v>
      </c>
      <c r="D49">
        <v>11</v>
      </c>
      <c r="I49" t="s">
        <v>115</v>
      </c>
      <c r="J49" t="s">
        <v>68</v>
      </c>
    </row>
    <row r="50" spans="1:10" x14ac:dyDescent="0.25">
      <c r="A50" s="4" t="s">
        <v>398</v>
      </c>
      <c r="B50">
        <v>1</v>
      </c>
      <c r="D50">
        <v>1</v>
      </c>
      <c r="I50" t="s">
        <v>116</v>
      </c>
      <c r="J50" t="s">
        <v>68</v>
      </c>
    </row>
    <row r="51" spans="1:10" x14ac:dyDescent="0.25">
      <c r="A51" s="4" t="s">
        <v>337</v>
      </c>
      <c r="B51">
        <v>12</v>
      </c>
      <c r="D51">
        <v>12</v>
      </c>
      <c r="I51" t="s">
        <v>117</v>
      </c>
      <c r="J51" t="s">
        <v>68</v>
      </c>
    </row>
    <row r="52" spans="1:10" x14ac:dyDescent="0.25">
      <c r="A52" s="4" t="s">
        <v>338</v>
      </c>
      <c r="B52">
        <v>134</v>
      </c>
      <c r="D52">
        <v>134</v>
      </c>
      <c r="I52" t="s">
        <v>118</v>
      </c>
      <c r="J52" t="s">
        <v>68</v>
      </c>
    </row>
    <row r="53" spans="1:10" x14ac:dyDescent="0.25">
      <c r="A53" s="4" t="s">
        <v>339</v>
      </c>
      <c r="B53">
        <v>1</v>
      </c>
      <c r="D53">
        <v>1</v>
      </c>
      <c r="I53" t="s">
        <v>119</v>
      </c>
      <c r="J53" t="s">
        <v>68</v>
      </c>
    </row>
    <row r="54" spans="1:10" x14ac:dyDescent="0.25">
      <c r="A54" s="4" t="s">
        <v>326</v>
      </c>
      <c r="B54">
        <v>4</v>
      </c>
      <c r="D54">
        <v>4</v>
      </c>
      <c r="I54" t="s">
        <v>120</v>
      </c>
      <c r="J54" t="s">
        <v>68</v>
      </c>
    </row>
    <row r="55" spans="1:10" x14ac:dyDescent="0.25">
      <c r="A55" s="4" t="s">
        <v>340</v>
      </c>
      <c r="B55">
        <v>9</v>
      </c>
      <c r="D55">
        <v>9</v>
      </c>
      <c r="I55" t="s">
        <v>121</v>
      </c>
      <c r="J55" t="s">
        <v>68</v>
      </c>
    </row>
    <row r="56" spans="1:10" x14ac:dyDescent="0.25">
      <c r="A56" s="4" t="s">
        <v>190</v>
      </c>
      <c r="B56">
        <v>15</v>
      </c>
      <c r="D56">
        <v>15</v>
      </c>
      <c r="I56" t="s">
        <v>122</v>
      </c>
      <c r="J56" t="s">
        <v>68</v>
      </c>
    </row>
    <row r="57" spans="1:10" x14ac:dyDescent="0.25">
      <c r="A57" s="4" t="s">
        <v>341</v>
      </c>
      <c r="B57">
        <v>18</v>
      </c>
      <c r="D57">
        <v>18</v>
      </c>
      <c r="I57" t="s">
        <v>123</v>
      </c>
      <c r="J57" t="s">
        <v>68</v>
      </c>
    </row>
    <row r="58" spans="1:10" x14ac:dyDescent="0.25">
      <c r="A58" s="4" t="s">
        <v>342</v>
      </c>
      <c r="B58">
        <v>14</v>
      </c>
      <c r="D58">
        <v>14</v>
      </c>
      <c r="I58" t="s">
        <v>124</v>
      </c>
      <c r="J58" t="s">
        <v>68</v>
      </c>
    </row>
    <row r="59" spans="1:10" x14ac:dyDescent="0.25">
      <c r="A59" s="7" t="s">
        <v>267</v>
      </c>
      <c r="B59" s="11">
        <v>16</v>
      </c>
      <c r="C59" s="11"/>
      <c r="D59" s="11">
        <v>16</v>
      </c>
      <c r="I59" t="s">
        <v>125</v>
      </c>
      <c r="J59" t="s">
        <v>68</v>
      </c>
    </row>
    <row r="60" spans="1:10" x14ac:dyDescent="0.25">
      <c r="A60" s="4" t="s">
        <v>343</v>
      </c>
      <c r="B60">
        <v>9</v>
      </c>
      <c r="D60">
        <v>9</v>
      </c>
      <c r="I60" t="s">
        <v>126</v>
      </c>
      <c r="J60" t="s">
        <v>68</v>
      </c>
    </row>
    <row r="61" spans="1:10" x14ac:dyDescent="0.25">
      <c r="A61" s="4" t="s">
        <v>344</v>
      </c>
      <c r="B61">
        <v>14</v>
      </c>
      <c r="D61">
        <v>14</v>
      </c>
      <c r="I61" t="s">
        <v>127</v>
      </c>
      <c r="J61" t="s">
        <v>68</v>
      </c>
    </row>
    <row r="62" spans="1:10" x14ac:dyDescent="0.25">
      <c r="A62" s="4" t="s">
        <v>345</v>
      </c>
      <c r="B62">
        <v>11</v>
      </c>
      <c r="D62">
        <v>11</v>
      </c>
      <c r="I62" t="s">
        <v>128</v>
      </c>
      <c r="J62" t="s">
        <v>68</v>
      </c>
    </row>
    <row r="63" spans="1:10" x14ac:dyDescent="0.25">
      <c r="A63" s="4" t="s">
        <v>346</v>
      </c>
      <c r="B63">
        <v>14</v>
      </c>
      <c r="D63">
        <v>14</v>
      </c>
      <c r="I63" t="s">
        <v>129</v>
      </c>
      <c r="J63" t="s">
        <v>68</v>
      </c>
    </row>
    <row r="64" spans="1:10" x14ac:dyDescent="0.25">
      <c r="A64" s="4" t="s">
        <v>347</v>
      </c>
      <c r="B64">
        <v>2</v>
      </c>
      <c r="D64">
        <v>2</v>
      </c>
      <c r="I64" t="s">
        <v>130</v>
      </c>
      <c r="J64" t="s">
        <v>68</v>
      </c>
    </row>
    <row r="65" spans="1:10" x14ac:dyDescent="0.25">
      <c r="A65" s="4" t="s">
        <v>368</v>
      </c>
      <c r="B65">
        <v>1</v>
      </c>
      <c r="D65">
        <v>1</v>
      </c>
      <c r="I65" t="s">
        <v>131</v>
      </c>
      <c r="J65" t="s">
        <v>68</v>
      </c>
    </row>
    <row r="66" spans="1:10" x14ac:dyDescent="0.25">
      <c r="A66" s="4" t="s">
        <v>370</v>
      </c>
      <c r="B66">
        <v>1</v>
      </c>
      <c r="D66">
        <v>1</v>
      </c>
      <c r="I66" t="s">
        <v>132</v>
      </c>
      <c r="J66" t="s">
        <v>68</v>
      </c>
    </row>
    <row r="67" spans="1:10" x14ac:dyDescent="0.25">
      <c r="A67" s="4" t="s">
        <v>390</v>
      </c>
      <c r="B67">
        <v>3</v>
      </c>
      <c r="D67">
        <v>3</v>
      </c>
      <c r="I67" t="s">
        <v>133</v>
      </c>
      <c r="J67" t="s">
        <v>68</v>
      </c>
    </row>
    <row r="68" spans="1:10" x14ac:dyDescent="0.25">
      <c r="A68" s="4" t="s">
        <v>397</v>
      </c>
      <c r="B68">
        <v>1</v>
      </c>
      <c r="D68">
        <v>1</v>
      </c>
      <c r="I68" t="s">
        <v>134</v>
      </c>
      <c r="J68" t="s">
        <v>68</v>
      </c>
    </row>
    <row r="69" spans="1:10" x14ac:dyDescent="0.25">
      <c r="A69" s="4" t="s">
        <v>400</v>
      </c>
      <c r="B69">
        <v>1</v>
      </c>
      <c r="D69">
        <v>1</v>
      </c>
      <c r="I69" t="s">
        <v>135</v>
      </c>
      <c r="J69" t="s">
        <v>68</v>
      </c>
    </row>
    <row r="70" spans="1:10" x14ac:dyDescent="0.25">
      <c r="A70" s="4" t="s">
        <v>8</v>
      </c>
      <c r="B70">
        <v>133</v>
      </c>
      <c r="C70">
        <v>1</v>
      </c>
      <c r="D70">
        <v>134</v>
      </c>
      <c r="I70" t="s">
        <v>136</v>
      </c>
      <c r="J70" t="s">
        <v>68</v>
      </c>
    </row>
    <row r="71" spans="1:10" x14ac:dyDescent="0.25">
      <c r="A71" s="4" t="s">
        <v>48</v>
      </c>
      <c r="B71">
        <v>7</v>
      </c>
      <c r="D71">
        <v>7</v>
      </c>
      <c r="I71" t="s">
        <v>137</v>
      </c>
      <c r="J71" t="s">
        <v>68</v>
      </c>
    </row>
    <row r="72" spans="1:10" x14ac:dyDescent="0.25">
      <c r="A72" s="4" t="s">
        <v>9</v>
      </c>
      <c r="B72">
        <v>15</v>
      </c>
      <c r="D72">
        <v>15</v>
      </c>
      <c r="I72" t="s">
        <v>138</v>
      </c>
      <c r="J72" t="s">
        <v>68</v>
      </c>
    </row>
    <row r="73" spans="1:10" x14ac:dyDescent="0.25">
      <c r="A73" s="4" t="s">
        <v>309</v>
      </c>
      <c r="B73">
        <v>15</v>
      </c>
      <c r="D73">
        <v>15</v>
      </c>
      <c r="I73" t="s">
        <v>139</v>
      </c>
      <c r="J73" t="s">
        <v>68</v>
      </c>
    </row>
    <row r="74" spans="1:10" x14ac:dyDescent="0.25">
      <c r="A74" s="4" t="s">
        <v>348</v>
      </c>
      <c r="B74">
        <v>4</v>
      </c>
      <c r="D74">
        <v>4</v>
      </c>
      <c r="I74" t="s">
        <v>140</v>
      </c>
      <c r="J74" t="s">
        <v>68</v>
      </c>
    </row>
    <row r="75" spans="1:10" x14ac:dyDescent="0.25">
      <c r="A75" s="4" t="s">
        <v>349</v>
      </c>
      <c r="B75">
        <v>9</v>
      </c>
      <c r="D75">
        <v>9</v>
      </c>
      <c r="I75" t="s">
        <v>141</v>
      </c>
      <c r="J75" t="s">
        <v>68</v>
      </c>
    </row>
    <row r="76" spans="1:10" x14ac:dyDescent="0.25">
      <c r="A76" s="4" t="s">
        <v>64</v>
      </c>
      <c r="B76">
        <v>19</v>
      </c>
      <c r="D76">
        <v>19</v>
      </c>
      <c r="I76" t="s">
        <v>142</v>
      </c>
      <c r="J76" t="s">
        <v>68</v>
      </c>
    </row>
    <row r="77" spans="1:10" x14ac:dyDescent="0.25">
      <c r="A77" s="7" t="s">
        <v>275</v>
      </c>
      <c r="B77" s="11">
        <v>8</v>
      </c>
      <c r="C77" s="11"/>
      <c r="D77" s="11">
        <v>8</v>
      </c>
      <c r="I77" t="s">
        <v>143</v>
      </c>
      <c r="J77" t="s">
        <v>68</v>
      </c>
    </row>
    <row r="78" spans="1:10" x14ac:dyDescent="0.25">
      <c r="A78" s="4" t="s">
        <v>62</v>
      </c>
      <c r="B78">
        <v>14</v>
      </c>
      <c r="C78">
        <v>1</v>
      </c>
      <c r="D78">
        <v>15</v>
      </c>
      <c r="I78" t="s">
        <v>144</v>
      </c>
      <c r="J78" t="s">
        <v>68</v>
      </c>
    </row>
    <row r="79" spans="1:10" x14ac:dyDescent="0.25">
      <c r="A79" s="4" t="s">
        <v>324</v>
      </c>
      <c r="B79">
        <v>16</v>
      </c>
      <c r="D79">
        <v>16</v>
      </c>
      <c r="I79" t="s">
        <v>145</v>
      </c>
      <c r="J79" t="s">
        <v>68</v>
      </c>
    </row>
    <row r="80" spans="1:10" x14ac:dyDescent="0.25">
      <c r="A80" s="4" t="s">
        <v>294</v>
      </c>
      <c r="B80">
        <v>14</v>
      </c>
      <c r="D80">
        <v>14</v>
      </c>
      <c r="I80" t="s">
        <v>146</v>
      </c>
      <c r="J80" t="s">
        <v>68</v>
      </c>
    </row>
    <row r="81" spans="1:10" x14ac:dyDescent="0.25">
      <c r="A81" s="4" t="s">
        <v>298</v>
      </c>
      <c r="B81">
        <v>12</v>
      </c>
      <c r="D81">
        <v>12</v>
      </c>
      <c r="I81" t="s">
        <v>147</v>
      </c>
      <c r="J81" t="s">
        <v>68</v>
      </c>
    </row>
    <row r="82" spans="1:10" x14ac:dyDescent="0.25">
      <c r="A82" s="4" t="s">
        <v>310</v>
      </c>
      <c r="B82">
        <v>131</v>
      </c>
      <c r="C82">
        <v>1</v>
      </c>
      <c r="D82">
        <v>132</v>
      </c>
      <c r="I82" t="s">
        <v>148</v>
      </c>
      <c r="J82" t="s">
        <v>68</v>
      </c>
    </row>
    <row r="83" spans="1:10" x14ac:dyDescent="0.25">
      <c r="A83" s="4" t="s">
        <v>330</v>
      </c>
      <c r="B83">
        <v>14</v>
      </c>
      <c r="D83">
        <v>14</v>
      </c>
      <c r="I83" t="s">
        <v>149</v>
      </c>
      <c r="J83" t="s">
        <v>68</v>
      </c>
    </row>
    <row r="84" spans="1:10" x14ac:dyDescent="0.25">
      <c r="A84" s="4" t="s">
        <v>311</v>
      </c>
      <c r="B84">
        <v>18</v>
      </c>
      <c r="D84">
        <v>18</v>
      </c>
      <c r="I84" t="s">
        <v>150</v>
      </c>
      <c r="J84" t="s">
        <v>68</v>
      </c>
    </row>
    <row r="85" spans="1:10" x14ac:dyDescent="0.25">
      <c r="A85" s="4" t="s">
        <v>312</v>
      </c>
      <c r="B85">
        <v>16</v>
      </c>
      <c r="D85">
        <v>16</v>
      </c>
      <c r="I85" t="s">
        <v>151</v>
      </c>
      <c r="J85" t="s">
        <v>68</v>
      </c>
    </row>
    <row r="86" spans="1:10" x14ac:dyDescent="0.25">
      <c r="A86" s="4" t="s">
        <v>313</v>
      </c>
      <c r="B86">
        <v>15</v>
      </c>
      <c r="C86">
        <v>1</v>
      </c>
      <c r="D86">
        <v>16</v>
      </c>
      <c r="I86" t="s">
        <v>152</v>
      </c>
      <c r="J86" t="s">
        <v>68</v>
      </c>
    </row>
    <row r="87" spans="1:10" x14ac:dyDescent="0.25">
      <c r="A87" s="4" t="s">
        <v>314</v>
      </c>
      <c r="B87">
        <v>16</v>
      </c>
      <c r="D87">
        <v>16</v>
      </c>
      <c r="I87" t="s">
        <v>153</v>
      </c>
      <c r="J87" t="s">
        <v>68</v>
      </c>
    </row>
    <row r="88" spans="1:10" x14ac:dyDescent="0.25">
      <c r="A88" s="4" t="s">
        <v>350</v>
      </c>
      <c r="B88">
        <v>1</v>
      </c>
      <c r="D88">
        <v>1</v>
      </c>
      <c r="I88" t="s">
        <v>154</v>
      </c>
      <c r="J88" t="s">
        <v>68</v>
      </c>
    </row>
    <row r="89" spans="1:10" x14ac:dyDescent="0.25">
      <c r="A89" s="4" t="s">
        <v>315</v>
      </c>
      <c r="B89">
        <v>18</v>
      </c>
      <c r="D89">
        <v>18</v>
      </c>
      <c r="I89" t="s">
        <v>155</v>
      </c>
      <c r="J89" t="s">
        <v>68</v>
      </c>
    </row>
    <row r="90" spans="1:10" x14ac:dyDescent="0.25">
      <c r="A90" s="4" t="s">
        <v>369</v>
      </c>
      <c r="B90">
        <v>2</v>
      </c>
      <c r="D90">
        <v>2</v>
      </c>
      <c r="I90" t="s">
        <v>156</v>
      </c>
      <c r="J90" t="s">
        <v>68</v>
      </c>
    </row>
    <row r="91" spans="1:10" x14ac:dyDescent="0.25">
      <c r="A91" s="4" t="s">
        <v>230</v>
      </c>
      <c r="B91">
        <v>10</v>
      </c>
      <c r="D91">
        <v>10</v>
      </c>
      <c r="I91" t="s">
        <v>157</v>
      </c>
      <c r="J91" t="s">
        <v>68</v>
      </c>
    </row>
    <row r="92" spans="1:10" x14ac:dyDescent="0.25">
      <c r="A92" s="4" t="s">
        <v>351</v>
      </c>
      <c r="B92">
        <v>16</v>
      </c>
      <c r="D92">
        <v>16</v>
      </c>
      <c r="I92" t="s">
        <v>158</v>
      </c>
      <c r="J92" t="s">
        <v>68</v>
      </c>
    </row>
    <row r="93" spans="1:10" x14ac:dyDescent="0.25">
      <c r="A93" s="7" t="s">
        <v>352</v>
      </c>
      <c r="B93" s="11">
        <v>2</v>
      </c>
      <c r="C93" s="11"/>
      <c r="D93" s="11">
        <v>2</v>
      </c>
      <c r="I93" t="s">
        <v>159</v>
      </c>
      <c r="J93" t="s">
        <v>68</v>
      </c>
    </row>
    <row r="94" spans="1:10" x14ac:dyDescent="0.25">
      <c r="A94" s="4" t="s">
        <v>353</v>
      </c>
      <c r="B94">
        <v>1</v>
      </c>
      <c r="D94">
        <v>1</v>
      </c>
      <c r="I94" t="s">
        <v>160</v>
      </c>
      <c r="J94" t="s">
        <v>68</v>
      </c>
    </row>
    <row r="95" spans="1:10" x14ac:dyDescent="0.25">
      <c r="A95" s="4" t="s">
        <v>391</v>
      </c>
      <c r="B95">
        <v>2</v>
      </c>
      <c r="D95">
        <v>2</v>
      </c>
      <c r="I95" t="s">
        <v>161</v>
      </c>
      <c r="J95" t="s">
        <v>68</v>
      </c>
    </row>
    <row r="96" spans="1:10" x14ac:dyDescent="0.25">
      <c r="A96" s="4" t="s">
        <v>376</v>
      </c>
      <c r="B96">
        <v>149</v>
      </c>
      <c r="C96">
        <v>5</v>
      </c>
      <c r="D96">
        <v>154</v>
      </c>
      <c r="I96" t="s">
        <v>162</v>
      </c>
      <c r="J96" t="s">
        <v>68</v>
      </c>
    </row>
    <row r="97" spans="1:10" x14ac:dyDescent="0.25">
      <c r="A97" s="4" t="s">
        <v>394</v>
      </c>
      <c r="B97">
        <v>1</v>
      </c>
      <c r="D97">
        <v>1</v>
      </c>
      <c r="I97" t="s">
        <v>163</v>
      </c>
      <c r="J97" t="s">
        <v>68</v>
      </c>
    </row>
    <row r="98" spans="1:10" x14ac:dyDescent="0.25">
      <c r="A98" s="4" t="s">
        <v>109</v>
      </c>
      <c r="B98">
        <v>2</v>
      </c>
      <c r="D98">
        <v>2</v>
      </c>
      <c r="I98" t="s">
        <v>164</v>
      </c>
      <c r="J98" t="s">
        <v>68</v>
      </c>
    </row>
    <row r="99" spans="1:10" x14ac:dyDescent="0.25">
      <c r="A99" s="4" t="s">
        <v>385</v>
      </c>
      <c r="B99">
        <v>16</v>
      </c>
      <c r="C99">
        <v>1</v>
      </c>
      <c r="D99">
        <v>17</v>
      </c>
      <c r="I99" t="s">
        <v>165</v>
      </c>
      <c r="J99" t="s">
        <v>68</v>
      </c>
    </row>
    <row r="100" spans="1:10" x14ac:dyDescent="0.25">
      <c r="A100" s="4" t="s">
        <v>377</v>
      </c>
      <c r="B100">
        <v>1</v>
      </c>
      <c r="D100">
        <v>1</v>
      </c>
      <c r="I100" t="s">
        <v>66</v>
      </c>
      <c r="J100" t="s">
        <v>68</v>
      </c>
    </row>
    <row r="101" spans="1:10" x14ac:dyDescent="0.25">
      <c r="A101" s="4" t="s">
        <v>387</v>
      </c>
      <c r="B101">
        <v>18</v>
      </c>
      <c r="D101">
        <v>18</v>
      </c>
      <c r="I101" t="s">
        <v>166</v>
      </c>
      <c r="J101" t="s">
        <v>68</v>
      </c>
    </row>
    <row r="102" spans="1:10" x14ac:dyDescent="0.25">
      <c r="A102" s="4" t="s">
        <v>384</v>
      </c>
      <c r="B102">
        <v>16</v>
      </c>
      <c r="C102">
        <v>1</v>
      </c>
      <c r="D102">
        <v>17</v>
      </c>
      <c r="I102" t="s">
        <v>167</v>
      </c>
      <c r="J102" t="s">
        <v>68</v>
      </c>
    </row>
    <row r="103" spans="1:10" x14ac:dyDescent="0.25">
      <c r="A103" s="4" t="s">
        <v>395</v>
      </c>
      <c r="B103">
        <v>1</v>
      </c>
      <c r="D103">
        <v>1</v>
      </c>
      <c r="I103" t="s">
        <v>168</v>
      </c>
      <c r="J103" t="s">
        <v>68</v>
      </c>
    </row>
    <row r="104" spans="1:10" x14ac:dyDescent="0.25">
      <c r="A104" s="4" t="s">
        <v>388</v>
      </c>
      <c r="B104">
        <v>15</v>
      </c>
      <c r="D104">
        <v>15</v>
      </c>
      <c r="I104" t="s">
        <v>169</v>
      </c>
      <c r="J104" t="s">
        <v>68</v>
      </c>
    </row>
    <row r="105" spans="1:10" x14ac:dyDescent="0.25">
      <c r="A105" s="7" t="s">
        <v>386</v>
      </c>
      <c r="B105" s="11">
        <v>15</v>
      </c>
      <c r="C105" s="11"/>
      <c r="D105" s="11">
        <v>15</v>
      </c>
      <c r="I105" t="s">
        <v>170</v>
      </c>
      <c r="J105" t="s">
        <v>68</v>
      </c>
    </row>
    <row r="106" spans="1:10" x14ac:dyDescent="0.25">
      <c r="A106" s="4" t="s">
        <v>389</v>
      </c>
      <c r="B106">
        <v>16</v>
      </c>
      <c r="D106">
        <v>16</v>
      </c>
      <c r="I106" s="16" t="s">
        <v>171</v>
      </c>
      <c r="J106" t="s">
        <v>68</v>
      </c>
    </row>
    <row r="107" spans="1:10" x14ac:dyDescent="0.25">
      <c r="A107" s="4" t="s">
        <v>381</v>
      </c>
      <c r="B107">
        <v>12</v>
      </c>
      <c r="C107">
        <v>3</v>
      </c>
      <c r="D107">
        <v>15</v>
      </c>
      <c r="I107" s="16" t="s">
        <v>172</v>
      </c>
      <c r="J107" t="s">
        <v>68</v>
      </c>
    </row>
    <row r="108" spans="1:10" x14ac:dyDescent="0.25">
      <c r="A108" s="4" t="s">
        <v>378</v>
      </c>
      <c r="B108">
        <v>1</v>
      </c>
      <c r="D108">
        <v>1</v>
      </c>
      <c r="I108" t="s">
        <v>173</v>
      </c>
      <c r="J108" t="s">
        <v>68</v>
      </c>
    </row>
    <row r="109" spans="1:10" x14ac:dyDescent="0.25">
      <c r="A109" s="4" t="s">
        <v>382</v>
      </c>
      <c r="B109">
        <v>5</v>
      </c>
      <c r="D109">
        <v>5</v>
      </c>
      <c r="I109" t="s">
        <v>107</v>
      </c>
      <c r="J109" t="s">
        <v>174</v>
      </c>
    </row>
    <row r="110" spans="1:10" x14ac:dyDescent="0.25">
      <c r="A110" s="4" t="s">
        <v>239</v>
      </c>
      <c r="B110">
        <v>12</v>
      </c>
      <c r="D110">
        <v>12</v>
      </c>
      <c r="I110" t="s">
        <v>175</v>
      </c>
      <c r="J110" t="s">
        <v>174</v>
      </c>
    </row>
    <row r="111" spans="1:10" x14ac:dyDescent="0.25">
      <c r="A111" s="4" t="s">
        <v>379</v>
      </c>
      <c r="B111">
        <v>1</v>
      </c>
      <c r="D111">
        <v>1</v>
      </c>
      <c r="I111" t="s">
        <v>176</v>
      </c>
      <c r="J111" t="s">
        <v>174</v>
      </c>
    </row>
    <row r="112" spans="1:10" x14ac:dyDescent="0.25">
      <c r="A112" s="4" t="s">
        <v>383</v>
      </c>
      <c r="B112">
        <v>11</v>
      </c>
      <c r="D112">
        <v>11</v>
      </c>
      <c r="I112" t="s">
        <v>177</v>
      </c>
      <c r="J112" t="s">
        <v>174</v>
      </c>
    </row>
    <row r="113" spans="1:10" x14ac:dyDescent="0.25">
      <c r="A113" s="4" t="s">
        <v>380</v>
      </c>
      <c r="B113">
        <v>5</v>
      </c>
      <c r="D113">
        <v>5</v>
      </c>
      <c r="I113" t="s">
        <v>178</v>
      </c>
      <c r="J113" t="s">
        <v>174</v>
      </c>
    </row>
    <row r="114" spans="1:10" x14ac:dyDescent="0.25">
      <c r="A114" s="4" t="s">
        <v>401</v>
      </c>
      <c r="B114">
        <v>1</v>
      </c>
      <c r="D114">
        <v>1</v>
      </c>
      <c r="I114" t="s">
        <v>179</v>
      </c>
      <c r="J114" t="s">
        <v>174</v>
      </c>
    </row>
    <row r="115" spans="1:10" x14ac:dyDescent="0.25">
      <c r="A115" s="4" t="s">
        <v>316</v>
      </c>
      <c r="B115">
        <v>128</v>
      </c>
      <c r="D115">
        <v>128</v>
      </c>
      <c r="I115" t="s">
        <v>180</v>
      </c>
      <c r="J115" t="s">
        <v>174</v>
      </c>
    </row>
    <row r="116" spans="1:10" x14ac:dyDescent="0.25">
      <c r="A116" s="4" t="s">
        <v>354</v>
      </c>
      <c r="B116">
        <v>16</v>
      </c>
      <c r="D116">
        <v>16</v>
      </c>
      <c r="I116" t="s">
        <v>181</v>
      </c>
      <c r="J116" t="s">
        <v>174</v>
      </c>
    </row>
    <row r="117" spans="1:10" x14ac:dyDescent="0.25">
      <c r="A117" s="4" t="s">
        <v>56</v>
      </c>
      <c r="B117">
        <v>9</v>
      </c>
      <c r="D117">
        <v>9</v>
      </c>
      <c r="I117" t="s">
        <v>182</v>
      </c>
      <c r="J117" t="s">
        <v>174</v>
      </c>
    </row>
    <row r="118" spans="1:10" x14ac:dyDescent="0.25">
      <c r="A118" s="4" t="s">
        <v>322</v>
      </c>
      <c r="B118">
        <v>16</v>
      </c>
      <c r="D118">
        <v>16</v>
      </c>
      <c r="I118" t="s">
        <v>183</v>
      </c>
      <c r="J118" t="s">
        <v>174</v>
      </c>
    </row>
    <row r="119" spans="1:10" x14ac:dyDescent="0.25">
      <c r="A119" s="4" t="s">
        <v>63</v>
      </c>
      <c r="B119">
        <v>16</v>
      </c>
      <c r="D119">
        <v>16</v>
      </c>
      <c r="I119" t="s">
        <v>146</v>
      </c>
      <c r="J119" t="s">
        <v>174</v>
      </c>
    </row>
    <row r="120" spans="1:10" x14ac:dyDescent="0.25">
      <c r="A120" s="4" t="s">
        <v>299</v>
      </c>
      <c r="B120">
        <v>17</v>
      </c>
      <c r="D120">
        <v>17</v>
      </c>
      <c r="I120" t="s">
        <v>184</v>
      </c>
      <c r="J120" t="s">
        <v>174</v>
      </c>
    </row>
    <row r="121" spans="1:10" x14ac:dyDescent="0.25">
      <c r="A121" s="4" t="s">
        <v>317</v>
      </c>
      <c r="B121">
        <v>18</v>
      </c>
      <c r="D121">
        <v>18</v>
      </c>
      <c r="I121" t="s">
        <v>185</v>
      </c>
      <c r="J121" t="s">
        <v>174</v>
      </c>
    </row>
    <row r="122" spans="1:10" x14ac:dyDescent="0.25">
      <c r="A122" s="4" t="s">
        <v>300</v>
      </c>
      <c r="B122">
        <v>16</v>
      </c>
      <c r="D122">
        <v>16</v>
      </c>
      <c r="I122" t="s">
        <v>148</v>
      </c>
      <c r="J122" t="s">
        <v>174</v>
      </c>
    </row>
    <row r="123" spans="1:10" x14ac:dyDescent="0.25">
      <c r="A123" s="4" t="s">
        <v>305</v>
      </c>
      <c r="B123">
        <v>17</v>
      </c>
      <c r="D123">
        <v>17</v>
      </c>
      <c r="I123" t="s">
        <v>186</v>
      </c>
      <c r="J123" t="s">
        <v>174</v>
      </c>
    </row>
    <row r="124" spans="1:10" x14ac:dyDescent="0.25">
      <c r="A124" s="4" t="s">
        <v>355</v>
      </c>
      <c r="B124">
        <v>2</v>
      </c>
      <c r="D124">
        <v>2</v>
      </c>
      <c r="I124" t="s">
        <v>187</v>
      </c>
      <c r="J124" t="s">
        <v>174</v>
      </c>
    </row>
    <row r="125" spans="1:10" x14ac:dyDescent="0.25">
      <c r="A125" s="4" t="s">
        <v>375</v>
      </c>
      <c r="B125">
        <v>1</v>
      </c>
      <c r="D125">
        <v>1</v>
      </c>
      <c r="I125" t="s">
        <v>188</v>
      </c>
      <c r="J125" t="s">
        <v>174</v>
      </c>
    </row>
    <row r="126" spans="1:10" x14ac:dyDescent="0.25">
      <c r="A126" s="4" t="s">
        <v>356</v>
      </c>
      <c r="B126">
        <v>145</v>
      </c>
      <c r="D126">
        <v>145</v>
      </c>
      <c r="I126" t="s">
        <v>189</v>
      </c>
      <c r="J126" t="s">
        <v>174</v>
      </c>
    </row>
    <row r="127" spans="1:10" x14ac:dyDescent="0.25">
      <c r="A127" s="4" t="s">
        <v>357</v>
      </c>
      <c r="B127">
        <v>14</v>
      </c>
      <c r="D127">
        <v>14</v>
      </c>
      <c r="I127" t="s">
        <v>151</v>
      </c>
      <c r="J127" t="s">
        <v>174</v>
      </c>
    </row>
    <row r="128" spans="1:10" x14ac:dyDescent="0.25">
      <c r="A128" s="4" t="s">
        <v>358</v>
      </c>
      <c r="B128">
        <v>18</v>
      </c>
      <c r="D128">
        <v>18</v>
      </c>
      <c r="I128" t="s">
        <v>190</v>
      </c>
      <c r="J128" t="s">
        <v>174</v>
      </c>
    </row>
    <row r="129" spans="1:10" x14ac:dyDescent="0.25">
      <c r="A129" s="4" t="s">
        <v>359</v>
      </c>
      <c r="B129">
        <v>13</v>
      </c>
      <c r="D129">
        <v>13</v>
      </c>
      <c r="I129" t="s">
        <v>191</v>
      </c>
      <c r="J129" t="s">
        <v>174</v>
      </c>
    </row>
    <row r="130" spans="1:10" x14ac:dyDescent="0.25">
      <c r="A130" s="4" t="s">
        <v>360</v>
      </c>
      <c r="B130">
        <v>18</v>
      </c>
      <c r="D130">
        <v>18</v>
      </c>
      <c r="I130" t="s">
        <v>192</v>
      </c>
      <c r="J130" t="s">
        <v>174</v>
      </c>
    </row>
    <row r="131" spans="1:10" x14ac:dyDescent="0.25">
      <c r="A131" s="4" t="s">
        <v>361</v>
      </c>
      <c r="B131">
        <v>16</v>
      </c>
      <c r="D131">
        <v>16</v>
      </c>
      <c r="I131" t="s">
        <v>193</v>
      </c>
      <c r="J131" t="s">
        <v>174</v>
      </c>
    </row>
    <row r="132" spans="1:10" x14ac:dyDescent="0.25">
      <c r="A132" s="4" t="s">
        <v>362</v>
      </c>
      <c r="B132">
        <v>18</v>
      </c>
      <c r="D132">
        <v>18</v>
      </c>
      <c r="I132" t="s">
        <v>194</v>
      </c>
      <c r="J132" t="s">
        <v>174</v>
      </c>
    </row>
    <row r="133" spans="1:10" x14ac:dyDescent="0.25">
      <c r="A133" s="4" t="s">
        <v>363</v>
      </c>
      <c r="B133">
        <v>15</v>
      </c>
      <c r="D133">
        <v>15</v>
      </c>
      <c r="I133" t="s">
        <v>195</v>
      </c>
      <c r="J133" t="s">
        <v>174</v>
      </c>
    </row>
    <row r="134" spans="1:10" x14ac:dyDescent="0.25">
      <c r="A134" s="4" t="s">
        <v>364</v>
      </c>
      <c r="B134">
        <v>19</v>
      </c>
      <c r="D134">
        <v>19</v>
      </c>
      <c r="I134" t="s">
        <v>196</v>
      </c>
      <c r="J134" t="s">
        <v>174</v>
      </c>
    </row>
    <row r="135" spans="1:10" x14ac:dyDescent="0.25">
      <c r="A135" s="4" t="s">
        <v>365</v>
      </c>
      <c r="B135">
        <v>14</v>
      </c>
      <c r="D135">
        <v>14</v>
      </c>
      <c r="I135" t="s">
        <v>197</v>
      </c>
      <c r="J135" t="s">
        <v>174</v>
      </c>
    </row>
    <row r="136" spans="1:10" x14ac:dyDescent="0.25">
      <c r="A136" s="4" t="s">
        <v>364</v>
      </c>
      <c r="B136">
        <v>17</v>
      </c>
      <c r="D136">
        <v>17</v>
      </c>
      <c r="I136" t="s">
        <v>198</v>
      </c>
      <c r="J136" t="s">
        <v>174</v>
      </c>
    </row>
    <row r="137" spans="1:10" x14ac:dyDescent="0.25">
      <c r="A137" s="4" t="s">
        <v>365</v>
      </c>
      <c r="B137">
        <v>14</v>
      </c>
      <c r="D137">
        <v>14</v>
      </c>
      <c r="I137" t="s">
        <v>199</v>
      </c>
      <c r="J137" t="s">
        <v>174</v>
      </c>
    </row>
    <row r="138" spans="1:10" x14ac:dyDescent="0.25">
      <c r="I138" t="s">
        <v>200</v>
      </c>
      <c r="J138" t="s">
        <v>174</v>
      </c>
    </row>
    <row r="139" spans="1:10" x14ac:dyDescent="0.25">
      <c r="I139" t="s">
        <v>201</v>
      </c>
      <c r="J139" t="s">
        <v>174</v>
      </c>
    </row>
    <row r="140" spans="1:10" x14ac:dyDescent="0.25">
      <c r="I140" t="s">
        <v>202</v>
      </c>
      <c r="J140" t="s">
        <v>174</v>
      </c>
    </row>
    <row r="141" spans="1:10" x14ac:dyDescent="0.25">
      <c r="I141" t="s">
        <v>203</v>
      </c>
      <c r="J141" t="s">
        <v>174</v>
      </c>
    </row>
    <row r="142" spans="1:10" x14ac:dyDescent="0.25">
      <c r="I142" t="s">
        <v>204</v>
      </c>
      <c r="J142" t="s">
        <v>174</v>
      </c>
    </row>
    <row r="143" spans="1:10" x14ac:dyDescent="0.25">
      <c r="I143" t="s">
        <v>205</v>
      </c>
      <c r="J143" t="s">
        <v>174</v>
      </c>
    </row>
    <row r="144" spans="1:10" x14ac:dyDescent="0.25">
      <c r="I144" t="s">
        <v>206</v>
      </c>
      <c r="J144" t="s">
        <v>174</v>
      </c>
    </row>
    <row r="145" spans="9:10" x14ac:dyDescent="0.25">
      <c r="I145" t="s">
        <v>207</v>
      </c>
      <c r="J145" t="s">
        <v>174</v>
      </c>
    </row>
    <row r="146" spans="9:10" x14ac:dyDescent="0.25">
      <c r="I146" t="s">
        <v>208</v>
      </c>
      <c r="J146" t="s">
        <v>174</v>
      </c>
    </row>
    <row r="147" spans="9:10" x14ac:dyDescent="0.25">
      <c r="I147" t="s">
        <v>209</v>
      </c>
      <c r="J147" t="s">
        <v>174</v>
      </c>
    </row>
    <row r="148" spans="9:10" x14ac:dyDescent="0.25">
      <c r="I148" t="s">
        <v>210</v>
      </c>
      <c r="J148" t="s">
        <v>174</v>
      </c>
    </row>
    <row r="149" spans="9:10" x14ac:dyDescent="0.25">
      <c r="I149" t="s">
        <v>211</v>
      </c>
      <c r="J149" t="s">
        <v>174</v>
      </c>
    </row>
    <row r="150" spans="9:10" x14ac:dyDescent="0.25">
      <c r="I150" t="s">
        <v>61</v>
      </c>
      <c r="J150" t="s">
        <v>174</v>
      </c>
    </row>
    <row r="151" spans="9:10" x14ac:dyDescent="0.25">
      <c r="I151" t="s">
        <v>212</v>
      </c>
      <c r="J151" t="s">
        <v>174</v>
      </c>
    </row>
    <row r="152" spans="9:10" x14ac:dyDescent="0.25">
      <c r="I152" t="s">
        <v>213</v>
      </c>
      <c r="J152" t="s">
        <v>174</v>
      </c>
    </row>
    <row r="153" spans="9:10" x14ac:dyDescent="0.25">
      <c r="I153" t="s">
        <v>214</v>
      </c>
      <c r="J153" t="s">
        <v>174</v>
      </c>
    </row>
    <row r="154" spans="9:10" x14ac:dyDescent="0.25">
      <c r="I154" t="s">
        <v>215</v>
      </c>
      <c r="J154" t="s">
        <v>174</v>
      </c>
    </row>
    <row r="155" spans="9:10" x14ac:dyDescent="0.25">
      <c r="I155" t="s">
        <v>216</v>
      </c>
      <c r="J155" t="s">
        <v>174</v>
      </c>
    </row>
    <row r="156" spans="9:10" x14ac:dyDescent="0.25">
      <c r="I156" t="s">
        <v>217</v>
      </c>
      <c r="J156" t="s">
        <v>174</v>
      </c>
    </row>
    <row r="157" spans="9:10" x14ac:dyDescent="0.25">
      <c r="I157" t="s">
        <v>218</v>
      </c>
      <c r="J157" t="s">
        <v>174</v>
      </c>
    </row>
    <row r="158" spans="9:10" x14ac:dyDescent="0.25">
      <c r="I158" t="s">
        <v>65</v>
      </c>
      <c r="J158" t="s">
        <v>174</v>
      </c>
    </row>
    <row r="159" spans="9:10" x14ac:dyDescent="0.25">
      <c r="I159" t="s">
        <v>219</v>
      </c>
      <c r="J159" t="s">
        <v>174</v>
      </c>
    </row>
    <row r="160" spans="9:10" x14ac:dyDescent="0.25">
      <c r="I160" t="s">
        <v>220</v>
      </c>
      <c r="J160" t="s">
        <v>174</v>
      </c>
    </row>
    <row r="161" spans="9:10" x14ac:dyDescent="0.25">
      <c r="I161" t="s">
        <v>221</v>
      </c>
      <c r="J161" t="s">
        <v>174</v>
      </c>
    </row>
    <row r="162" spans="9:10" x14ac:dyDescent="0.25">
      <c r="I162" t="s">
        <v>222</v>
      </c>
      <c r="J162" t="s">
        <v>174</v>
      </c>
    </row>
    <row r="163" spans="9:10" x14ac:dyDescent="0.25">
      <c r="I163" t="s">
        <v>223</v>
      </c>
      <c r="J163" t="s">
        <v>174</v>
      </c>
    </row>
    <row r="164" spans="9:10" x14ac:dyDescent="0.25">
      <c r="I164" t="s">
        <v>118</v>
      </c>
      <c r="J164" t="s">
        <v>174</v>
      </c>
    </row>
    <row r="165" spans="9:10" x14ac:dyDescent="0.25">
      <c r="I165" t="s">
        <v>224</v>
      </c>
      <c r="J165" t="s">
        <v>174</v>
      </c>
    </row>
    <row r="166" spans="9:10" x14ac:dyDescent="0.25">
      <c r="I166" t="s">
        <v>121</v>
      </c>
      <c r="J166" t="s">
        <v>174</v>
      </c>
    </row>
    <row r="167" spans="9:10" x14ac:dyDescent="0.25">
      <c r="I167" t="s">
        <v>225</v>
      </c>
      <c r="J167" t="s">
        <v>174</v>
      </c>
    </row>
    <row r="168" spans="9:10" x14ac:dyDescent="0.25">
      <c r="I168" t="s">
        <v>226</v>
      </c>
      <c r="J168" t="s">
        <v>174</v>
      </c>
    </row>
    <row r="169" spans="9:10" x14ac:dyDescent="0.25">
      <c r="I169" t="s">
        <v>227</v>
      </c>
      <c r="J169" t="s">
        <v>174</v>
      </c>
    </row>
    <row r="170" spans="9:10" x14ac:dyDescent="0.25">
      <c r="I170" t="s">
        <v>132</v>
      </c>
      <c r="J170" t="s">
        <v>174</v>
      </c>
    </row>
    <row r="171" spans="9:10" x14ac:dyDescent="0.25">
      <c r="I171" t="s">
        <v>228</v>
      </c>
      <c r="J171" t="s">
        <v>174</v>
      </c>
    </row>
    <row r="172" spans="9:10" x14ac:dyDescent="0.25">
      <c r="I172" t="s">
        <v>135</v>
      </c>
      <c r="J172" t="s">
        <v>174</v>
      </c>
    </row>
    <row r="173" spans="9:10" x14ac:dyDescent="0.25">
      <c r="I173" t="s">
        <v>138</v>
      </c>
      <c r="J173" t="s">
        <v>174</v>
      </c>
    </row>
    <row r="174" spans="9:10" x14ac:dyDescent="0.25">
      <c r="I174" t="s">
        <v>140</v>
      </c>
      <c r="J174" t="s">
        <v>174</v>
      </c>
    </row>
    <row r="175" spans="9:10" x14ac:dyDescent="0.25">
      <c r="I175" t="s">
        <v>229</v>
      </c>
      <c r="J175" t="s">
        <v>174</v>
      </c>
    </row>
    <row r="176" spans="9:10" x14ac:dyDescent="0.25">
      <c r="I176" t="s">
        <v>230</v>
      </c>
      <c r="J176" t="s">
        <v>174</v>
      </c>
    </row>
    <row r="177" spans="9:10" x14ac:dyDescent="0.25">
      <c r="I177" t="s">
        <v>231</v>
      </c>
      <c r="J177" t="s">
        <v>174</v>
      </c>
    </row>
    <row r="178" spans="9:10" x14ac:dyDescent="0.25">
      <c r="I178" t="s">
        <v>166</v>
      </c>
      <c r="J178" t="s">
        <v>174</v>
      </c>
    </row>
    <row r="179" spans="9:10" x14ac:dyDescent="0.25">
      <c r="I179" t="s">
        <v>232</v>
      </c>
      <c r="J179" t="s">
        <v>174</v>
      </c>
    </row>
    <row r="180" spans="9:10" x14ac:dyDescent="0.25">
      <c r="I180" t="s">
        <v>233</v>
      </c>
      <c r="J180" t="s">
        <v>174</v>
      </c>
    </row>
    <row r="181" spans="9:10" x14ac:dyDescent="0.25">
      <c r="I181" t="s">
        <v>234</v>
      </c>
      <c r="J181" t="s">
        <v>174</v>
      </c>
    </row>
    <row r="182" spans="9:10" x14ac:dyDescent="0.25">
      <c r="I182" t="s">
        <v>235</v>
      </c>
      <c r="J182" t="s">
        <v>174</v>
      </c>
    </row>
    <row r="183" spans="9:10" x14ac:dyDescent="0.25">
      <c r="I183" t="s">
        <v>236</v>
      </c>
      <c r="J183" t="s">
        <v>174</v>
      </c>
    </row>
    <row r="184" spans="9:10" x14ac:dyDescent="0.25">
      <c r="I184" t="s">
        <v>237</v>
      </c>
      <c r="J184" t="s">
        <v>174</v>
      </c>
    </row>
    <row r="185" spans="9:10" x14ac:dyDescent="0.25">
      <c r="I185" t="s">
        <v>238</v>
      </c>
      <c r="J185" t="s">
        <v>174</v>
      </c>
    </row>
    <row r="186" spans="9:10" x14ac:dyDescent="0.25">
      <c r="I186" t="s">
        <v>239</v>
      </c>
      <c r="J186" t="s">
        <v>174</v>
      </c>
    </row>
    <row r="187" spans="9:10" x14ac:dyDescent="0.25">
      <c r="I187" t="s">
        <v>173</v>
      </c>
      <c r="J187" t="s">
        <v>174</v>
      </c>
    </row>
    <row r="188" spans="9:10" x14ac:dyDescent="0.25">
      <c r="I188" t="s">
        <v>240</v>
      </c>
      <c r="J188" t="s">
        <v>174</v>
      </c>
    </row>
    <row r="189" spans="9:10" x14ac:dyDescent="0.25">
      <c r="I189" t="s">
        <v>241</v>
      </c>
      <c r="J189" t="s">
        <v>174</v>
      </c>
    </row>
    <row r="190" spans="9:10" x14ac:dyDescent="0.25">
      <c r="I190" t="s">
        <v>242</v>
      </c>
      <c r="J190" t="s">
        <v>174</v>
      </c>
    </row>
    <row r="191" spans="9:10" x14ac:dyDescent="0.25">
      <c r="I191" t="s">
        <v>243</v>
      </c>
      <c r="J191" t="s">
        <v>174</v>
      </c>
    </row>
    <row r="192" spans="9:10" x14ac:dyDescent="0.25">
      <c r="I192" t="s">
        <v>244</v>
      </c>
      <c r="J192" t="s">
        <v>174</v>
      </c>
    </row>
    <row r="193" spans="9:10" x14ac:dyDescent="0.25">
      <c r="I193" t="s">
        <v>142</v>
      </c>
      <c r="J193" t="s">
        <v>174</v>
      </c>
    </row>
    <row r="194" spans="9:10" x14ac:dyDescent="0.25">
      <c r="I194" t="s">
        <v>245</v>
      </c>
      <c r="J194" t="s">
        <v>174</v>
      </c>
    </row>
    <row r="195" spans="9:10" x14ac:dyDescent="0.25">
      <c r="I195" t="s">
        <v>246</v>
      </c>
      <c r="J195" t="s">
        <v>174</v>
      </c>
    </row>
    <row r="196" spans="9:10" x14ac:dyDescent="0.25">
      <c r="I196" t="s">
        <v>247</v>
      </c>
      <c r="J196" t="s">
        <v>174</v>
      </c>
    </row>
    <row r="197" spans="9:10" x14ac:dyDescent="0.25">
      <c r="I197" t="s">
        <v>248</v>
      </c>
      <c r="J197" t="s">
        <v>174</v>
      </c>
    </row>
    <row r="198" spans="9:10" x14ac:dyDescent="0.25">
      <c r="I198" t="s">
        <v>249</v>
      </c>
      <c r="J198" t="s">
        <v>174</v>
      </c>
    </row>
    <row r="199" spans="9:10" x14ac:dyDescent="0.25">
      <c r="I199" t="s">
        <v>250</v>
      </c>
      <c r="J199" t="s">
        <v>174</v>
      </c>
    </row>
    <row r="200" spans="9:10" x14ac:dyDescent="0.25">
      <c r="I200" t="s">
        <v>251</v>
      </c>
      <c r="J200" t="s">
        <v>174</v>
      </c>
    </row>
    <row r="201" spans="9:10" x14ac:dyDescent="0.25">
      <c r="I201" t="s">
        <v>252</v>
      </c>
      <c r="J201" t="s">
        <v>174</v>
      </c>
    </row>
    <row r="202" spans="9:10" x14ac:dyDescent="0.25">
      <c r="I202" t="s">
        <v>253</v>
      </c>
      <c r="J202" t="s">
        <v>174</v>
      </c>
    </row>
    <row r="203" spans="9:10" x14ac:dyDescent="0.25">
      <c r="I203" t="s">
        <v>254</v>
      </c>
      <c r="J203" t="s">
        <v>174</v>
      </c>
    </row>
    <row r="204" spans="9:10" x14ac:dyDescent="0.25">
      <c r="I204" t="s">
        <v>255</v>
      </c>
      <c r="J204" t="s">
        <v>174</v>
      </c>
    </row>
    <row r="205" spans="9:10" x14ac:dyDescent="0.25">
      <c r="I205" t="s">
        <v>256</v>
      </c>
      <c r="J205" t="s">
        <v>174</v>
      </c>
    </row>
    <row r="206" spans="9:10" x14ac:dyDescent="0.25">
      <c r="I206" t="s">
        <v>257</v>
      </c>
      <c r="J206" t="s">
        <v>174</v>
      </c>
    </row>
    <row r="207" spans="9:10" x14ac:dyDescent="0.25">
      <c r="I207" t="s">
        <v>258</v>
      </c>
      <c r="J207" t="s">
        <v>174</v>
      </c>
    </row>
    <row r="208" spans="9:10" x14ac:dyDescent="0.25">
      <c r="I208" t="s">
        <v>130</v>
      </c>
      <c r="J208" t="s">
        <v>174</v>
      </c>
    </row>
    <row r="209" spans="9:10" x14ac:dyDescent="0.25">
      <c r="I209" t="s">
        <v>259</v>
      </c>
      <c r="J209" t="s">
        <v>174</v>
      </c>
    </row>
    <row r="210" spans="9:10" x14ac:dyDescent="0.25">
      <c r="I210" t="s">
        <v>260</v>
      </c>
      <c r="J210" t="s">
        <v>174</v>
      </c>
    </row>
    <row r="211" spans="9:10" x14ac:dyDescent="0.25">
      <c r="I211" t="s">
        <v>261</v>
      </c>
      <c r="J211" t="s">
        <v>174</v>
      </c>
    </row>
    <row r="212" spans="9:10" x14ac:dyDescent="0.25">
      <c r="I212" t="s">
        <v>262</v>
      </c>
      <c r="J212" t="s">
        <v>174</v>
      </c>
    </row>
    <row r="213" spans="9:10" x14ac:dyDescent="0.25">
      <c r="I213" t="s">
        <v>263</v>
      </c>
      <c r="J213" t="s">
        <v>174</v>
      </c>
    </row>
    <row r="214" spans="9:10" x14ac:dyDescent="0.25">
      <c r="I214" t="s">
        <v>264</v>
      </c>
      <c r="J214" t="s">
        <v>174</v>
      </c>
    </row>
    <row r="215" spans="9:10" x14ac:dyDescent="0.25">
      <c r="I215" t="s">
        <v>265</v>
      </c>
      <c r="J215" t="s">
        <v>174</v>
      </c>
    </row>
    <row r="216" spans="9:10" x14ac:dyDescent="0.25">
      <c r="I216" t="s">
        <v>266</v>
      </c>
      <c r="J216" t="s">
        <v>174</v>
      </c>
    </row>
    <row r="217" spans="9:10" x14ac:dyDescent="0.25">
      <c r="I217" t="s">
        <v>267</v>
      </c>
      <c r="J217" t="s">
        <v>174</v>
      </c>
    </row>
    <row r="218" spans="9:10" x14ac:dyDescent="0.25">
      <c r="I218" t="s">
        <v>268</v>
      </c>
      <c r="J218" t="s">
        <v>174</v>
      </c>
    </row>
    <row r="219" spans="9:10" x14ac:dyDescent="0.25">
      <c r="I219" t="s">
        <v>269</v>
      </c>
      <c r="J219" t="s">
        <v>174</v>
      </c>
    </row>
    <row r="220" spans="9:10" x14ac:dyDescent="0.25">
      <c r="I220" t="s">
        <v>270</v>
      </c>
      <c r="J220" t="s">
        <v>174</v>
      </c>
    </row>
    <row r="221" spans="9:10" x14ac:dyDescent="0.25">
      <c r="I221" t="s">
        <v>271</v>
      </c>
      <c r="J221" t="s">
        <v>174</v>
      </c>
    </row>
    <row r="222" spans="9:10" x14ac:dyDescent="0.25">
      <c r="I222" t="s">
        <v>272</v>
      </c>
      <c r="J222" t="s">
        <v>174</v>
      </c>
    </row>
    <row r="223" spans="9:10" x14ac:dyDescent="0.25">
      <c r="I223" t="s">
        <v>273</v>
      </c>
      <c r="J223" t="s">
        <v>174</v>
      </c>
    </row>
    <row r="224" spans="9:10" x14ac:dyDescent="0.25">
      <c r="I224" t="s">
        <v>274</v>
      </c>
      <c r="J224" t="s">
        <v>174</v>
      </c>
    </row>
    <row r="225" spans="9:10" x14ac:dyDescent="0.25">
      <c r="I225" t="s">
        <v>275</v>
      </c>
      <c r="J225" t="s">
        <v>174</v>
      </c>
    </row>
    <row r="226" spans="9:10" x14ac:dyDescent="0.25">
      <c r="I226" t="s">
        <v>276</v>
      </c>
      <c r="J226" t="s">
        <v>174</v>
      </c>
    </row>
    <row r="227" spans="9:10" x14ac:dyDescent="0.25">
      <c r="I227" t="s">
        <v>277</v>
      </c>
      <c r="J227" t="s">
        <v>174</v>
      </c>
    </row>
    <row r="228" spans="9:10" x14ac:dyDescent="0.25">
      <c r="I228" t="s">
        <v>69</v>
      </c>
      <c r="J228" t="s">
        <v>174</v>
      </c>
    </row>
    <row r="229" spans="9:10" x14ac:dyDescent="0.25">
      <c r="I229" t="s">
        <v>278</v>
      </c>
      <c r="J229" t="s">
        <v>174</v>
      </c>
    </row>
    <row r="230" spans="9:10" x14ac:dyDescent="0.25">
      <c r="I230" t="s">
        <v>279</v>
      </c>
      <c r="J230" t="s">
        <v>174</v>
      </c>
    </row>
    <row r="231" spans="9:10" x14ac:dyDescent="0.25">
      <c r="I231" t="s">
        <v>280</v>
      </c>
      <c r="J231" t="s">
        <v>174</v>
      </c>
    </row>
    <row r="232" spans="9:10" x14ac:dyDescent="0.25">
      <c r="I232" t="s">
        <v>281</v>
      </c>
      <c r="J232" t="s">
        <v>174</v>
      </c>
    </row>
    <row r="233" spans="9:10" x14ac:dyDescent="0.25">
      <c r="I233" t="s">
        <v>282</v>
      </c>
      <c r="J233" t="s">
        <v>174</v>
      </c>
    </row>
    <row r="234" spans="9:10" x14ac:dyDescent="0.25">
      <c r="I234" t="s">
        <v>283</v>
      </c>
      <c r="J234" t="s">
        <v>174</v>
      </c>
    </row>
    <row r="235" spans="9:10" x14ac:dyDescent="0.25">
      <c r="I235" t="s">
        <v>284</v>
      </c>
      <c r="J235" t="s">
        <v>174</v>
      </c>
    </row>
    <row r="236" spans="9:10" x14ac:dyDescent="0.25">
      <c r="I236" t="s">
        <v>285</v>
      </c>
      <c r="J236" t="s">
        <v>174</v>
      </c>
    </row>
    <row r="237" spans="9:10" x14ac:dyDescent="0.25">
      <c r="I237" t="s">
        <v>286</v>
      </c>
      <c r="J237" t="s">
        <v>174</v>
      </c>
    </row>
    <row r="238" spans="9:10" x14ac:dyDescent="0.25">
      <c r="I238" t="s">
        <v>287</v>
      </c>
      <c r="J238" t="s">
        <v>174</v>
      </c>
    </row>
    <row r="239" spans="9:10" x14ac:dyDescent="0.25">
      <c r="I239" t="s">
        <v>158</v>
      </c>
      <c r="J239" t="s">
        <v>174</v>
      </c>
    </row>
    <row r="240" spans="9:10" x14ac:dyDescent="0.25">
      <c r="I240" t="s">
        <v>288</v>
      </c>
      <c r="J240" t="s">
        <v>174</v>
      </c>
    </row>
    <row r="241" spans="9:10" x14ac:dyDescent="0.25">
      <c r="I241" t="s">
        <v>289</v>
      </c>
      <c r="J241" t="s">
        <v>174</v>
      </c>
    </row>
    <row r="242" spans="9:10" x14ac:dyDescent="0.25">
      <c r="I242" t="s">
        <v>290</v>
      </c>
      <c r="J242" t="s">
        <v>174</v>
      </c>
    </row>
    <row r="243" spans="9:10" x14ac:dyDescent="0.25">
      <c r="I243" t="s">
        <v>161</v>
      </c>
      <c r="J243" t="s">
        <v>174</v>
      </c>
    </row>
    <row r="244" spans="9:10" x14ac:dyDescent="0.25">
      <c r="I244" t="s">
        <v>291</v>
      </c>
      <c r="J244" t="s">
        <v>174</v>
      </c>
    </row>
    <row r="245" spans="9:10" x14ac:dyDescent="0.25">
      <c r="I245" t="s">
        <v>292</v>
      </c>
      <c r="J245" t="s">
        <v>174</v>
      </c>
    </row>
    <row r="246" spans="9:10" x14ac:dyDescent="0.25">
      <c r="I246" t="s">
        <v>293</v>
      </c>
      <c r="J246" t="s">
        <v>174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AA25" sqref="AA25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22" t="s">
        <v>43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ht="6.75" customHeight="1" x14ac:dyDescent="0.25"/>
    <row r="3" spans="1:20" x14ac:dyDescent="0.25">
      <c r="B3" s="21" t="s">
        <v>30</v>
      </c>
      <c r="C3" s="21"/>
      <c r="D3" s="21"/>
      <c r="E3" s="21"/>
      <c r="G3" s="21" t="s">
        <v>36</v>
      </c>
      <c r="H3" s="21"/>
      <c r="I3" s="21"/>
      <c r="J3" s="21"/>
      <c r="L3" s="21" t="s">
        <v>37</v>
      </c>
      <c r="M3" s="21"/>
      <c r="N3" s="21"/>
      <c r="O3" s="21"/>
      <c r="Q3" s="21" t="s">
        <v>38</v>
      </c>
      <c r="R3" s="21"/>
      <c r="S3" s="21"/>
      <c r="T3" s="21"/>
    </row>
    <row r="4" spans="1:20" x14ac:dyDescent="0.25">
      <c r="B4" s="5" t="s">
        <v>27</v>
      </c>
      <c r="C4" s="5" t="s">
        <v>28</v>
      </c>
      <c r="D4" s="5" t="s">
        <v>29</v>
      </c>
      <c r="E4" s="6" t="s">
        <v>22</v>
      </c>
      <c r="G4" s="5" t="s">
        <v>27</v>
      </c>
      <c r="H4" s="5" t="s">
        <v>28</v>
      </c>
      <c r="I4" s="5" t="s">
        <v>29</v>
      </c>
      <c r="J4" s="5" t="s">
        <v>15</v>
      </c>
      <c r="L4" s="5" t="s">
        <v>27</v>
      </c>
      <c r="M4" s="5" t="s">
        <v>28</v>
      </c>
      <c r="N4" s="5" t="s">
        <v>29</v>
      </c>
      <c r="O4" s="5" t="s">
        <v>16</v>
      </c>
      <c r="Q4" s="5" t="s">
        <v>27</v>
      </c>
      <c r="R4" s="5" t="s">
        <v>28</v>
      </c>
      <c r="S4" s="5" t="s">
        <v>29</v>
      </c>
      <c r="T4" s="5" t="s">
        <v>17</v>
      </c>
    </row>
    <row r="5" spans="1:20" x14ac:dyDescent="0.25">
      <c r="A5">
        <v>1</v>
      </c>
      <c r="B5" s="1" t="s">
        <v>267</v>
      </c>
      <c r="C5" s="1" t="s">
        <v>338</v>
      </c>
      <c r="D5" s="1">
        <v>16</v>
      </c>
      <c r="E5" s="1">
        <v>262</v>
      </c>
      <c r="G5" s="1" t="s">
        <v>1</v>
      </c>
      <c r="H5" s="1" t="s">
        <v>0</v>
      </c>
      <c r="I5" s="1">
        <v>18</v>
      </c>
      <c r="J5" s="1">
        <v>163</v>
      </c>
      <c r="L5" s="1" t="s">
        <v>303</v>
      </c>
      <c r="M5" s="1" t="s">
        <v>4</v>
      </c>
      <c r="N5" s="1">
        <v>17</v>
      </c>
      <c r="O5" s="1">
        <v>76</v>
      </c>
      <c r="Q5" s="1" t="s">
        <v>315</v>
      </c>
      <c r="R5" s="1" t="s">
        <v>310</v>
      </c>
      <c r="S5" s="1">
        <v>18</v>
      </c>
      <c r="T5" s="1">
        <v>46</v>
      </c>
    </row>
    <row r="6" spans="1:20" x14ac:dyDescent="0.25">
      <c r="A6">
        <v>2</v>
      </c>
      <c r="B6" s="1" t="s">
        <v>364</v>
      </c>
      <c r="C6" s="1" t="s">
        <v>356</v>
      </c>
      <c r="D6" s="1">
        <v>19</v>
      </c>
      <c r="E6" s="1">
        <v>237</v>
      </c>
      <c r="G6" s="1" t="s">
        <v>6</v>
      </c>
      <c r="H6" s="1" t="s">
        <v>4</v>
      </c>
      <c r="I6" s="1">
        <v>18</v>
      </c>
      <c r="J6" s="1">
        <v>161</v>
      </c>
      <c r="L6" s="1" t="s">
        <v>317</v>
      </c>
      <c r="M6" s="1" t="s">
        <v>316</v>
      </c>
      <c r="N6" s="1">
        <v>18</v>
      </c>
      <c r="O6" s="1">
        <v>75</v>
      </c>
      <c r="Q6" s="1" t="s">
        <v>328</v>
      </c>
      <c r="R6" s="1" t="s">
        <v>0</v>
      </c>
      <c r="S6" s="1">
        <v>17</v>
      </c>
      <c r="T6" s="1">
        <v>45</v>
      </c>
    </row>
    <row r="7" spans="1:20" x14ac:dyDescent="0.25">
      <c r="A7">
        <v>3</v>
      </c>
      <c r="B7" s="1" t="s">
        <v>315</v>
      </c>
      <c r="C7" s="1" t="s">
        <v>310</v>
      </c>
      <c r="D7" s="1">
        <v>18</v>
      </c>
      <c r="E7" s="1">
        <v>233</v>
      </c>
      <c r="G7" s="1" t="s">
        <v>364</v>
      </c>
      <c r="H7" s="1" t="s">
        <v>356</v>
      </c>
      <c r="I7" s="1">
        <v>19</v>
      </c>
      <c r="J7" s="1">
        <v>160</v>
      </c>
      <c r="L7" s="1" t="s">
        <v>364</v>
      </c>
      <c r="M7" s="1" t="s">
        <v>356</v>
      </c>
      <c r="N7" s="1">
        <v>19</v>
      </c>
      <c r="O7" s="1">
        <v>55</v>
      </c>
      <c r="Q7" s="1" t="s">
        <v>323</v>
      </c>
      <c r="R7" s="1" t="s">
        <v>301</v>
      </c>
      <c r="S7" s="1">
        <v>15</v>
      </c>
      <c r="T7" s="1">
        <v>38</v>
      </c>
    </row>
    <row r="8" spans="1:20" x14ac:dyDescent="0.25">
      <c r="A8">
        <v>4</v>
      </c>
      <c r="B8" s="1" t="s">
        <v>328</v>
      </c>
      <c r="C8" s="1" t="s">
        <v>0</v>
      </c>
      <c r="D8" s="1">
        <v>17</v>
      </c>
      <c r="E8" s="1">
        <v>228</v>
      </c>
      <c r="G8" s="1" t="s">
        <v>315</v>
      </c>
      <c r="H8" s="1" t="s">
        <v>310</v>
      </c>
      <c r="I8" s="1">
        <v>18</v>
      </c>
      <c r="J8" s="1">
        <v>126</v>
      </c>
      <c r="L8" s="1" t="s">
        <v>385</v>
      </c>
      <c r="M8" s="1" t="s">
        <v>376</v>
      </c>
      <c r="N8" s="1">
        <v>16</v>
      </c>
      <c r="O8" s="1">
        <v>55</v>
      </c>
      <c r="Q8" s="1" t="s">
        <v>303</v>
      </c>
      <c r="R8" s="1" t="s">
        <v>4</v>
      </c>
      <c r="S8" s="1">
        <v>17</v>
      </c>
      <c r="T8" s="1">
        <v>37</v>
      </c>
    </row>
    <row r="9" spans="1:20" x14ac:dyDescent="0.25">
      <c r="A9">
        <v>5</v>
      </c>
      <c r="B9" s="1" t="s">
        <v>295</v>
      </c>
      <c r="C9" s="1" t="s">
        <v>59</v>
      </c>
      <c r="D9" s="1">
        <v>16</v>
      </c>
      <c r="E9" s="1">
        <v>197</v>
      </c>
      <c r="G9" s="1" t="s">
        <v>305</v>
      </c>
      <c r="H9" s="1" t="s">
        <v>316</v>
      </c>
      <c r="I9" s="1">
        <v>17</v>
      </c>
      <c r="J9" s="1">
        <v>122</v>
      </c>
      <c r="L9" s="1" t="s">
        <v>2</v>
      </c>
      <c r="M9" s="1" t="s">
        <v>0</v>
      </c>
      <c r="N9" s="1">
        <v>15</v>
      </c>
      <c r="O9" s="1">
        <v>53</v>
      </c>
      <c r="Q9" s="1" t="s">
        <v>300</v>
      </c>
      <c r="R9" s="1" t="s">
        <v>316</v>
      </c>
      <c r="S9" s="1">
        <v>16</v>
      </c>
      <c r="T9" s="1">
        <v>35</v>
      </c>
    </row>
    <row r="10" spans="1:20" x14ac:dyDescent="0.25">
      <c r="A10">
        <v>6</v>
      </c>
      <c r="B10" s="1" t="s">
        <v>354</v>
      </c>
      <c r="C10" s="1" t="s">
        <v>316</v>
      </c>
      <c r="D10" s="1">
        <v>16</v>
      </c>
      <c r="E10" s="1">
        <v>196</v>
      </c>
      <c r="G10" s="1" t="s">
        <v>190</v>
      </c>
      <c r="H10" s="1" t="s">
        <v>338</v>
      </c>
      <c r="I10" s="1">
        <v>15</v>
      </c>
      <c r="J10" s="1">
        <v>120</v>
      </c>
      <c r="L10" s="1" t="s">
        <v>300</v>
      </c>
      <c r="M10" s="1" t="s">
        <v>316</v>
      </c>
      <c r="N10" s="1">
        <v>16</v>
      </c>
      <c r="O10" s="1">
        <v>51</v>
      </c>
      <c r="Q10" s="1" t="s">
        <v>330</v>
      </c>
      <c r="R10" s="1" t="s">
        <v>310</v>
      </c>
      <c r="S10" s="1">
        <v>14</v>
      </c>
      <c r="T10" s="1">
        <v>34</v>
      </c>
    </row>
    <row r="11" spans="1:20" x14ac:dyDescent="0.25">
      <c r="A11">
        <v>7</v>
      </c>
      <c r="B11" s="1" t="s">
        <v>309</v>
      </c>
      <c r="C11" s="1" t="s">
        <v>8</v>
      </c>
      <c r="D11" s="1">
        <v>15</v>
      </c>
      <c r="E11" s="1">
        <v>193</v>
      </c>
      <c r="G11" s="1" t="s">
        <v>331</v>
      </c>
      <c r="H11" s="1" t="s">
        <v>0</v>
      </c>
      <c r="I11" s="1">
        <v>15</v>
      </c>
      <c r="J11" s="1">
        <v>118</v>
      </c>
      <c r="L11" s="1" t="s">
        <v>315</v>
      </c>
      <c r="M11" s="1" t="s">
        <v>310</v>
      </c>
      <c r="N11" s="1">
        <v>18</v>
      </c>
      <c r="O11" s="1">
        <v>48</v>
      </c>
      <c r="Q11" s="1" t="s">
        <v>354</v>
      </c>
      <c r="R11" s="1" t="s">
        <v>316</v>
      </c>
      <c r="S11" s="1">
        <v>16</v>
      </c>
      <c r="T11" s="1">
        <v>31</v>
      </c>
    </row>
    <row r="12" spans="1:20" x14ac:dyDescent="0.25">
      <c r="A12">
        <v>8</v>
      </c>
      <c r="B12" s="1" t="s">
        <v>299</v>
      </c>
      <c r="C12" s="1" t="s">
        <v>316</v>
      </c>
      <c r="D12" s="1">
        <v>17</v>
      </c>
      <c r="E12" s="1">
        <v>192</v>
      </c>
      <c r="G12" s="1" t="s">
        <v>330</v>
      </c>
      <c r="H12" s="1" t="s">
        <v>310</v>
      </c>
      <c r="I12" s="1">
        <v>14</v>
      </c>
      <c r="J12" s="1">
        <v>118</v>
      </c>
      <c r="L12" s="1" t="s">
        <v>323</v>
      </c>
      <c r="M12" s="1" t="s">
        <v>301</v>
      </c>
      <c r="N12" s="1">
        <v>15</v>
      </c>
      <c r="O12" s="1">
        <v>46</v>
      </c>
      <c r="Q12" s="1" t="s">
        <v>317</v>
      </c>
      <c r="R12" s="1" t="s">
        <v>316</v>
      </c>
      <c r="S12" s="1">
        <v>18</v>
      </c>
      <c r="T12" s="1">
        <v>30</v>
      </c>
    </row>
    <row r="13" spans="1:20" x14ac:dyDescent="0.25">
      <c r="A13">
        <v>9</v>
      </c>
      <c r="B13" s="1" t="s">
        <v>1</v>
      </c>
      <c r="C13" s="1" t="s">
        <v>0</v>
      </c>
      <c r="D13" s="1">
        <v>18</v>
      </c>
      <c r="E13" s="1">
        <v>181</v>
      </c>
      <c r="G13" s="1" t="s">
        <v>9</v>
      </c>
      <c r="H13" s="1" t="s">
        <v>8</v>
      </c>
      <c r="I13" s="1">
        <v>15</v>
      </c>
      <c r="J13" s="1">
        <v>117</v>
      </c>
      <c r="L13" s="1" t="s">
        <v>64</v>
      </c>
      <c r="M13" s="1" t="s">
        <v>8</v>
      </c>
      <c r="N13" s="1">
        <v>19</v>
      </c>
      <c r="O13" s="1">
        <v>45</v>
      </c>
      <c r="Q13" s="1" t="s">
        <v>308</v>
      </c>
      <c r="R13" s="1" t="s">
        <v>59</v>
      </c>
      <c r="S13" s="1">
        <v>17</v>
      </c>
      <c r="T13" s="1">
        <v>29</v>
      </c>
    </row>
    <row r="14" spans="1:20" x14ac:dyDescent="0.25">
      <c r="A14">
        <v>10</v>
      </c>
      <c r="B14" s="1" t="s">
        <v>341</v>
      </c>
      <c r="C14" s="1" t="s">
        <v>338</v>
      </c>
      <c r="D14" s="1">
        <v>18</v>
      </c>
      <c r="E14" s="1">
        <v>178</v>
      </c>
      <c r="G14" s="1" t="s">
        <v>354</v>
      </c>
      <c r="H14" s="1" t="s">
        <v>316</v>
      </c>
      <c r="I14" s="1">
        <v>16</v>
      </c>
      <c r="J14" s="1">
        <v>107</v>
      </c>
      <c r="L14" s="1" t="s">
        <v>354</v>
      </c>
      <c r="M14" s="1" t="s">
        <v>316</v>
      </c>
      <c r="N14" s="1">
        <v>16</v>
      </c>
      <c r="O14" s="1">
        <v>42</v>
      </c>
      <c r="Q14" s="1" t="s">
        <v>341</v>
      </c>
      <c r="R14" s="1" t="s">
        <v>338</v>
      </c>
      <c r="S14" s="1">
        <v>18</v>
      </c>
      <c r="T14" s="1">
        <v>29</v>
      </c>
    </row>
    <row r="15" spans="1:20" x14ac:dyDescent="0.25">
      <c r="A15">
        <v>11</v>
      </c>
      <c r="B15" s="1" t="s">
        <v>317</v>
      </c>
      <c r="C15" s="1" t="s">
        <v>316</v>
      </c>
      <c r="D15" s="1">
        <v>18</v>
      </c>
      <c r="E15" s="1">
        <v>167</v>
      </c>
      <c r="G15" s="1" t="s">
        <v>337</v>
      </c>
      <c r="H15" s="1" t="s">
        <v>59</v>
      </c>
      <c r="I15" s="1">
        <v>12</v>
      </c>
      <c r="J15" s="1">
        <v>106</v>
      </c>
      <c r="L15" s="1" t="s">
        <v>58</v>
      </c>
      <c r="M15" s="1" t="s">
        <v>59</v>
      </c>
      <c r="N15" s="1">
        <v>16</v>
      </c>
      <c r="O15" s="1">
        <v>41</v>
      </c>
      <c r="Q15" s="1" t="s">
        <v>361</v>
      </c>
      <c r="R15" s="1" t="s">
        <v>356</v>
      </c>
      <c r="S15" s="1">
        <v>16</v>
      </c>
      <c r="T15" s="1">
        <v>28</v>
      </c>
    </row>
    <row r="16" spans="1:20" x14ac:dyDescent="0.25">
      <c r="A16">
        <v>12</v>
      </c>
      <c r="B16" s="1" t="s">
        <v>307</v>
      </c>
      <c r="C16" s="1" t="s">
        <v>301</v>
      </c>
      <c r="D16" s="1">
        <v>17</v>
      </c>
      <c r="E16" s="1">
        <v>162</v>
      </c>
      <c r="G16" s="1" t="s">
        <v>299</v>
      </c>
      <c r="H16" s="1" t="s">
        <v>316</v>
      </c>
      <c r="I16" s="1">
        <v>17</v>
      </c>
      <c r="J16" s="1">
        <v>104</v>
      </c>
      <c r="L16" s="1" t="s">
        <v>309</v>
      </c>
      <c r="M16" s="1" t="s">
        <v>8</v>
      </c>
      <c r="N16" s="1">
        <v>15</v>
      </c>
      <c r="O16" s="1">
        <v>38</v>
      </c>
      <c r="Q16" s="1" t="s">
        <v>6</v>
      </c>
      <c r="R16" s="1" t="s">
        <v>4</v>
      </c>
      <c r="S16" s="1">
        <v>18</v>
      </c>
      <c r="T16" s="1">
        <v>28</v>
      </c>
    </row>
    <row r="17" spans="1:20" x14ac:dyDescent="0.25">
      <c r="A17">
        <v>13</v>
      </c>
      <c r="B17" s="1" t="s">
        <v>51</v>
      </c>
      <c r="C17" s="1" t="s">
        <v>301</v>
      </c>
      <c r="D17" s="1">
        <v>13</v>
      </c>
      <c r="E17" s="1">
        <v>161</v>
      </c>
      <c r="G17" s="1" t="s">
        <v>3</v>
      </c>
      <c r="H17" s="1" t="s">
        <v>0</v>
      </c>
      <c r="I17" s="1">
        <v>17</v>
      </c>
      <c r="J17" s="1">
        <v>101</v>
      </c>
      <c r="L17" s="1" t="s">
        <v>3</v>
      </c>
      <c r="M17" s="1" t="s">
        <v>0</v>
      </c>
      <c r="N17" s="1">
        <v>17</v>
      </c>
      <c r="O17" s="1">
        <v>37</v>
      </c>
      <c r="Q17" s="1" t="s">
        <v>364</v>
      </c>
      <c r="R17" s="1" t="s">
        <v>356</v>
      </c>
      <c r="S17" s="1">
        <v>19</v>
      </c>
      <c r="T17" s="1">
        <v>25</v>
      </c>
    </row>
    <row r="18" spans="1:20" x14ac:dyDescent="0.25">
      <c r="A18">
        <v>14</v>
      </c>
      <c r="B18" s="1" t="s">
        <v>303</v>
      </c>
      <c r="C18" s="1" t="s">
        <v>4</v>
      </c>
      <c r="D18" s="1">
        <v>17</v>
      </c>
      <c r="E18" s="1">
        <v>155</v>
      </c>
      <c r="G18" s="1" t="s">
        <v>303</v>
      </c>
      <c r="H18" s="1" t="s">
        <v>4</v>
      </c>
      <c r="I18" s="1">
        <v>17</v>
      </c>
      <c r="J18" s="1">
        <v>101</v>
      </c>
      <c r="L18" s="1" t="s">
        <v>327</v>
      </c>
      <c r="M18" s="1" t="s">
        <v>301</v>
      </c>
      <c r="N18" s="1">
        <v>15</v>
      </c>
      <c r="O18" s="1">
        <v>37</v>
      </c>
      <c r="Q18" s="1" t="s">
        <v>62</v>
      </c>
      <c r="R18" s="1" t="s">
        <v>8</v>
      </c>
      <c r="S18" s="1">
        <v>14</v>
      </c>
      <c r="T18" s="1">
        <v>23</v>
      </c>
    </row>
    <row r="19" spans="1:20" x14ac:dyDescent="0.25">
      <c r="A19">
        <v>15</v>
      </c>
      <c r="B19" s="1" t="s">
        <v>323</v>
      </c>
      <c r="C19" s="1" t="s">
        <v>301</v>
      </c>
      <c r="D19" s="1">
        <v>15</v>
      </c>
      <c r="E19" s="1">
        <v>152</v>
      </c>
      <c r="G19" s="1" t="s">
        <v>51</v>
      </c>
      <c r="H19" s="1" t="s">
        <v>301</v>
      </c>
      <c r="I19" s="1">
        <v>13</v>
      </c>
      <c r="J19" s="1">
        <v>98</v>
      </c>
      <c r="L19" s="1" t="s">
        <v>328</v>
      </c>
      <c r="M19" s="1" t="s">
        <v>0</v>
      </c>
      <c r="N19" s="1">
        <v>17</v>
      </c>
      <c r="O19" s="1">
        <v>36</v>
      </c>
      <c r="Q19" s="1" t="s">
        <v>190</v>
      </c>
      <c r="R19" s="1" t="s">
        <v>338</v>
      </c>
      <c r="S19" s="1">
        <v>15</v>
      </c>
      <c r="T19" s="1">
        <v>23</v>
      </c>
    </row>
    <row r="21" spans="1:20" x14ac:dyDescent="0.25">
      <c r="B21" s="21" t="s">
        <v>39</v>
      </c>
      <c r="C21" s="21"/>
      <c r="D21" s="21"/>
      <c r="E21" s="21"/>
      <c r="G21" s="21" t="s">
        <v>40</v>
      </c>
      <c r="H21" s="21"/>
      <c r="I21" s="21"/>
      <c r="J21" s="21"/>
      <c r="L21" s="21" t="s">
        <v>41</v>
      </c>
      <c r="M21" s="21"/>
      <c r="N21" s="21"/>
      <c r="O21" s="21"/>
      <c r="Q21" s="21" t="s">
        <v>42</v>
      </c>
      <c r="R21" s="21"/>
      <c r="S21" s="21"/>
      <c r="T21" s="21"/>
    </row>
    <row r="22" spans="1:20" x14ac:dyDescent="0.25">
      <c r="B22" s="5" t="s">
        <v>27</v>
      </c>
      <c r="C22" s="5" t="s">
        <v>28</v>
      </c>
      <c r="D22" s="5" t="s">
        <v>29</v>
      </c>
      <c r="E22" s="5" t="s">
        <v>18</v>
      </c>
      <c r="G22" s="5" t="s">
        <v>27</v>
      </c>
      <c r="H22" s="5" t="s">
        <v>28</v>
      </c>
      <c r="I22" s="5" t="s">
        <v>29</v>
      </c>
      <c r="J22" s="5" t="s">
        <v>19</v>
      </c>
      <c r="L22" s="5" t="s">
        <v>27</v>
      </c>
      <c r="M22" s="5" t="s">
        <v>28</v>
      </c>
      <c r="N22" s="5" t="s">
        <v>29</v>
      </c>
      <c r="O22" s="5" t="s">
        <v>13</v>
      </c>
      <c r="Q22" s="5" t="s">
        <v>27</v>
      </c>
      <c r="R22" s="5" t="s">
        <v>28</v>
      </c>
      <c r="S22" s="5" t="s">
        <v>29</v>
      </c>
      <c r="T22" s="5" t="s">
        <v>14</v>
      </c>
    </row>
    <row r="23" spans="1:20" x14ac:dyDescent="0.25">
      <c r="A23">
        <v>1</v>
      </c>
      <c r="B23" s="1" t="s">
        <v>9</v>
      </c>
      <c r="C23" s="1" t="s">
        <v>8</v>
      </c>
      <c r="D23" s="1">
        <v>15</v>
      </c>
      <c r="E23" s="1">
        <v>29</v>
      </c>
      <c r="G23" s="1" t="s">
        <v>354</v>
      </c>
      <c r="H23" s="1" t="s">
        <v>316</v>
      </c>
      <c r="I23" s="1">
        <v>16</v>
      </c>
      <c r="J23" s="1">
        <v>47</v>
      </c>
      <c r="L23" s="1" t="s">
        <v>267</v>
      </c>
      <c r="M23" s="1" t="s">
        <v>338</v>
      </c>
      <c r="N23" s="1">
        <v>16</v>
      </c>
      <c r="O23" s="1">
        <v>54</v>
      </c>
      <c r="Q23" s="1" t="s">
        <v>315</v>
      </c>
      <c r="R23" s="1" t="s">
        <v>310</v>
      </c>
      <c r="S23" s="1">
        <v>18</v>
      </c>
      <c r="T23" s="1">
        <v>67</v>
      </c>
    </row>
    <row r="24" spans="1:20" x14ac:dyDescent="0.25">
      <c r="A24">
        <v>2</v>
      </c>
      <c r="B24" s="1" t="s">
        <v>299</v>
      </c>
      <c r="C24" s="1" t="s">
        <v>316</v>
      </c>
      <c r="D24" s="1">
        <v>17</v>
      </c>
      <c r="E24" s="1">
        <v>27</v>
      </c>
      <c r="G24" s="1" t="s">
        <v>313</v>
      </c>
      <c r="H24" s="1" t="s">
        <v>310</v>
      </c>
      <c r="I24" s="1">
        <v>15</v>
      </c>
      <c r="J24" s="1">
        <v>43</v>
      </c>
      <c r="L24" s="1" t="s">
        <v>341</v>
      </c>
      <c r="M24" s="1" t="s">
        <v>338</v>
      </c>
      <c r="N24" s="1">
        <v>18</v>
      </c>
      <c r="O24" s="1">
        <v>43</v>
      </c>
      <c r="Q24" s="1" t="s">
        <v>1</v>
      </c>
      <c r="R24" s="1" t="s">
        <v>0</v>
      </c>
      <c r="S24" s="1">
        <v>18</v>
      </c>
      <c r="T24" s="1">
        <v>48</v>
      </c>
    </row>
    <row r="25" spans="1:20" x14ac:dyDescent="0.25">
      <c r="A25">
        <v>3</v>
      </c>
      <c r="B25" s="1" t="s">
        <v>296</v>
      </c>
      <c r="C25" s="1" t="s">
        <v>59</v>
      </c>
      <c r="D25" s="1">
        <v>14</v>
      </c>
      <c r="E25" s="1">
        <v>25</v>
      </c>
      <c r="G25" s="1" t="s">
        <v>387</v>
      </c>
      <c r="H25" s="1" t="s">
        <v>376</v>
      </c>
      <c r="I25" s="1">
        <v>18</v>
      </c>
      <c r="J25" s="1">
        <v>42</v>
      </c>
      <c r="L25" s="1" t="s">
        <v>321</v>
      </c>
      <c r="M25" s="1" t="s">
        <v>0</v>
      </c>
      <c r="N25" s="1">
        <v>13</v>
      </c>
      <c r="O25" s="1">
        <v>36</v>
      </c>
      <c r="Q25" s="1" t="s">
        <v>364</v>
      </c>
      <c r="R25" s="1" t="s">
        <v>356</v>
      </c>
      <c r="S25" s="1">
        <v>19</v>
      </c>
      <c r="T25" s="1">
        <v>40</v>
      </c>
    </row>
    <row r="26" spans="1:20" x14ac:dyDescent="0.25">
      <c r="A26">
        <v>4</v>
      </c>
      <c r="B26" s="1" t="s">
        <v>330</v>
      </c>
      <c r="C26" s="1" t="s">
        <v>310</v>
      </c>
      <c r="D26" s="1">
        <v>14</v>
      </c>
      <c r="E26" s="1">
        <v>18</v>
      </c>
      <c r="G26" s="1" t="s">
        <v>1</v>
      </c>
      <c r="H26" s="1" t="s">
        <v>0</v>
      </c>
      <c r="I26" s="1">
        <v>18</v>
      </c>
      <c r="J26" s="1">
        <v>41</v>
      </c>
      <c r="L26" s="1" t="s">
        <v>328</v>
      </c>
      <c r="M26" s="1" t="s">
        <v>0</v>
      </c>
      <c r="N26" s="1">
        <v>17</v>
      </c>
      <c r="O26" s="1">
        <v>31</v>
      </c>
      <c r="Q26" s="1" t="s">
        <v>309</v>
      </c>
      <c r="R26" s="1" t="s">
        <v>8</v>
      </c>
      <c r="S26" s="1">
        <v>15</v>
      </c>
      <c r="T26" s="1">
        <v>35</v>
      </c>
    </row>
    <row r="27" spans="1:20" x14ac:dyDescent="0.25">
      <c r="A27">
        <v>5</v>
      </c>
      <c r="B27" s="1" t="s">
        <v>354</v>
      </c>
      <c r="C27" s="1" t="s">
        <v>316</v>
      </c>
      <c r="D27" s="1">
        <v>16</v>
      </c>
      <c r="E27" s="1">
        <v>14</v>
      </c>
      <c r="G27" s="1" t="s">
        <v>365</v>
      </c>
      <c r="H27" s="1" t="s">
        <v>356</v>
      </c>
      <c r="I27" s="1">
        <v>14</v>
      </c>
      <c r="J27" s="1">
        <v>39</v>
      </c>
      <c r="L27" s="1" t="s">
        <v>317</v>
      </c>
      <c r="M27" s="1" t="s">
        <v>316</v>
      </c>
      <c r="N27" s="1">
        <v>18</v>
      </c>
      <c r="O27" s="1">
        <v>31</v>
      </c>
      <c r="Q27" s="1" t="s">
        <v>295</v>
      </c>
      <c r="R27" s="1" t="s">
        <v>59</v>
      </c>
      <c r="S27" s="1">
        <v>16</v>
      </c>
      <c r="T27" s="1">
        <v>34</v>
      </c>
    </row>
    <row r="28" spans="1:20" x14ac:dyDescent="0.25">
      <c r="A28">
        <v>6</v>
      </c>
      <c r="B28" s="1" t="s">
        <v>311</v>
      </c>
      <c r="C28" s="1" t="s">
        <v>310</v>
      </c>
      <c r="D28" s="1">
        <v>18</v>
      </c>
      <c r="E28" s="1">
        <v>12</v>
      </c>
      <c r="G28" s="1" t="s">
        <v>6</v>
      </c>
      <c r="H28" s="1" t="s">
        <v>4</v>
      </c>
      <c r="I28" s="1">
        <v>18</v>
      </c>
      <c r="J28" s="1">
        <v>35</v>
      </c>
      <c r="L28" s="1" t="s">
        <v>295</v>
      </c>
      <c r="M28" s="1" t="s">
        <v>59</v>
      </c>
      <c r="N28" s="1">
        <v>16</v>
      </c>
      <c r="O28" s="1">
        <v>29</v>
      </c>
      <c r="Q28" s="1" t="s">
        <v>63</v>
      </c>
      <c r="R28" s="1" t="s">
        <v>316</v>
      </c>
      <c r="S28" s="1">
        <v>16</v>
      </c>
      <c r="T28" s="1">
        <v>32</v>
      </c>
    </row>
    <row r="29" spans="1:20" x14ac:dyDescent="0.25">
      <c r="A29">
        <v>7</v>
      </c>
      <c r="B29" s="1" t="s">
        <v>190</v>
      </c>
      <c r="C29" s="1" t="s">
        <v>338</v>
      </c>
      <c r="D29" s="1">
        <v>15</v>
      </c>
      <c r="E29" s="1">
        <v>11</v>
      </c>
      <c r="G29" s="1" t="s">
        <v>190</v>
      </c>
      <c r="H29" s="1" t="s">
        <v>338</v>
      </c>
      <c r="I29" s="1">
        <v>15</v>
      </c>
      <c r="J29" s="1">
        <v>33</v>
      </c>
      <c r="L29" s="1" t="s">
        <v>319</v>
      </c>
      <c r="M29" s="1" t="s">
        <v>4</v>
      </c>
      <c r="N29" s="1">
        <v>13</v>
      </c>
      <c r="O29" s="1">
        <v>28</v>
      </c>
      <c r="Q29" s="1" t="s">
        <v>51</v>
      </c>
      <c r="R29" s="1" t="s">
        <v>301</v>
      </c>
      <c r="S29" s="1">
        <v>13</v>
      </c>
      <c r="T29" s="1">
        <v>32</v>
      </c>
    </row>
    <row r="30" spans="1:20" x14ac:dyDescent="0.25">
      <c r="A30">
        <v>8</v>
      </c>
      <c r="B30" s="1" t="s">
        <v>1</v>
      </c>
      <c r="C30" s="1" t="s">
        <v>0</v>
      </c>
      <c r="D30" s="1">
        <v>18</v>
      </c>
      <c r="E30" s="1">
        <v>9</v>
      </c>
      <c r="G30" s="1" t="s">
        <v>317</v>
      </c>
      <c r="H30" s="1" t="s">
        <v>316</v>
      </c>
      <c r="I30" s="1">
        <v>18</v>
      </c>
      <c r="J30" s="1">
        <v>33</v>
      </c>
      <c r="L30" s="1" t="s">
        <v>324</v>
      </c>
      <c r="M30" s="1" t="s">
        <v>8</v>
      </c>
      <c r="N30" s="1">
        <v>16</v>
      </c>
      <c r="O30" s="1">
        <v>28</v>
      </c>
      <c r="Q30" s="1" t="s">
        <v>317</v>
      </c>
      <c r="R30" s="1" t="s">
        <v>316</v>
      </c>
      <c r="S30" s="1">
        <v>18</v>
      </c>
      <c r="T30" s="1">
        <v>30</v>
      </c>
    </row>
    <row r="31" spans="1:20" x14ac:dyDescent="0.25">
      <c r="A31">
        <v>9</v>
      </c>
      <c r="B31" s="1" t="s">
        <v>6</v>
      </c>
      <c r="C31" s="1" t="s">
        <v>4</v>
      </c>
      <c r="D31" s="1">
        <v>18</v>
      </c>
      <c r="E31" s="1">
        <v>9</v>
      </c>
      <c r="G31" s="1" t="s">
        <v>385</v>
      </c>
      <c r="H31" s="1" t="s">
        <v>376</v>
      </c>
      <c r="I31" s="1">
        <v>16</v>
      </c>
      <c r="J31" s="1">
        <v>33</v>
      </c>
      <c r="L31" s="1" t="s">
        <v>300</v>
      </c>
      <c r="M31" s="1" t="s">
        <v>316</v>
      </c>
      <c r="N31" s="1">
        <v>16</v>
      </c>
      <c r="O31" s="1">
        <v>26</v>
      </c>
      <c r="Q31" s="1" t="s">
        <v>365</v>
      </c>
      <c r="R31" s="1" t="s">
        <v>356</v>
      </c>
      <c r="S31" s="1">
        <v>14</v>
      </c>
      <c r="T31" s="1">
        <v>29</v>
      </c>
    </row>
    <row r="32" spans="1:20" x14ac:dyDescent="0.25">
      <c r="A32">
        <v>10</v>
      </c>
      <c r="B32" s="1" t="s">
        <v>340</v>
      </c>
      <c r="C32" s="1" t="s">
        <v>338</v>
      </c>
      <c r="D32" s="1">
        <v>9</v>
      </c>
      <c r="E32" s="1">
        <v>9</v>
      </c>
      <c r="G32" s="1" t="s">
        <v>330</v>
      </c>
      <c r="H32" s="1" t="s">
        <v>310</v>
      </c>
      <c r="I32" s="1">
        <v>14</v>
      </c>
      <c r="J32" s="1">
        <v>32</v>
      </c>
      <c r="L32" s="1" t="s">
        <v>361</v>
      </c>
      <c r="M32" s="1" t="s">
        <v>356</v>
      </c>
      <c r="N32" s="1">
        <v>16</v>
      </c>
      <c r="O32" s="1">
        <v>25</v>
      </c>
      <c r="Q32" s="1" t="s">
        <v>299</v>
      </c>
      <c r="R32" s="1" t="s">
        <v>316</v>
      </c>
      <c r="S32" s="1">
        <v>17</v>
      </c>
      <c r="T32" s="1">
        <v>29</v>
      </c>
    </row>
    <row r="33" spans="1:20" x14ac:dyDescent="0.25">
      <c r="A33">
        <v>11</v>
      </c>
      <c r="B33" s="1" t="s">
        <v>387</v>
      </c>
      <c r="C33" s="1" t="s">
        <v>376</v>
      </c>
      <c r="D33" s="1">
        <v>18</v>
      </c>
      <c r="E33" s="1">
        <v>9</v>
      </c>
      <c r="G33" s="1" t="s">
        <v>384</v>
      </c>
      <c r="H33" s="1" t="s">
        <v>376</v>
      </c>
      <c r="I33" s="1">
        <v>16</v>
      </c>
      <c r="J33" s="1">
        <v>32</v>
      </c>
      <c r="L33" s="1" t="s">
        <v>308</v>
      </c>
      <c r="M33" s="1" t="s">
        <v>59</v>
      </c>
      <c r="N33" s="1">
        <v>17</v>
      </c>
      <c r="O33" s="1">
        <v>24</v>
      </c>
      <c r="Q33" s="1" t="s">
        <v>267</v>
      </c>
      <c r="R33" s="1" t="s">
        <v>338</v>
      </c>
      <c r="S33" s="1">
        <v>16</v>
      </c>
      <c r="T33" s="1">
        <v>26</v>
      </c>
    </row>
    <row r="34" spans="1:20" x14ac:dyDescent="0.25">
      <c r="A34">
        <v>12</v>
      </c>
      <c r="B34" s="1" t="s">
        <v>365</v>
      </c>
      <c r="C34" s="1" t="s">
        <v>356</v>
      </c>
      <c r="D34" s="1">
        <v>14</v>
      </c>
      <c r="E34" s="1">
        <v>8</v>
      </c>
      <c r="G34" s="1" t="s">
        <v>319</v>
      </c>
      <c r="H34" s="1" t="s">
        <v>4</v>
      </c>
      <c r="I34" s="1">
        <v>13</v>
      </c>
      <c r="J34" s="1">
        <v>31</v>
      </c>
      <c r="L34" s="1" t="s">
        <v>64</v>
      </c>
      <c r="M34" s="1" t="s">
        <v>8</v>
      </c>
      <c r="N34" s="1">
        <v>19</v>
      </c>
      <c r="O34" s="1">
        <v>23</v>
      </c>
      <c r="Q34" s="1" t="s">
        <v>64</v>
      </c>
      <c r="R34" s="1" t="s">
        <v>8</v>
      </c>
      <c r="S34" s="1">
        <v>19</v>
      </c>
      <c r="T34" s="1">
        <v>25</v>
      </c>
    </row>
    <row r="35" spans="1:20" x14ac:dyDescent="0.25">
      <c r="A35">
        <v>13</v>
      </c>
      <c r="B35" s="1" t="s">
        <v>305</v>
      </c>
      <c r="C35" s="1" t="s">
        <v>316</v>
      </c>
      <c r="D35" s="1">
        <v>17</v>
      </c>
      <c r="E35" s="1">
        <v>8</v>
      </c>
      <c r="G35" s="1" t="s">
        <v>344</v>
      </c>
      <c r="H35" s="1" t="s">
        <v>338</v>
      </c>
      <c r="I35" s="1">
        <v>14</v>
      </c>
      <c r="J35" s="1">
        <v>31</v>
      </c>
      <c r="L35" s="1" t="s">
        <v>360</v>
      </c>
      <c r="M35" s="1" t="s">
        <v>356</v>
      </c>
      <c r="N35" s="1">
        <v>18</v>
      </c>
      <c r="O35" s="1">
        <v>21</v>
      </c>
      <c r="Q35" s="1" t="s">
        <v>307</v>
      </c>
      <c r="R35" s="1" t="s">
        <v>301</v>
      </c>
      <c r="S35" s="1">
        <v>17</v>
      </c>
      <c r="T35" s="1">
        <v>25</v>
      </c>
    </row>
    <row r="36" spans="1:20" x14ac:dyDescent="0.25">
      <c r="A36">
        <v>14</v>
      </c>
      <c r="B36" s="1" t="s">
        <v>357</v>
      </c>
      <c r="C36" s="1" t="s">
        <v>356</v>
      </c>
      <c r="D36" s="1">
        <v>14</v>
      </c>
      <c r="E36" s="1">
        <v>7</v>
      </c>
      <c r="G36" s="1" t="s">
        <v>318</v>
      </c>
      <c r="H36" s="1" t="s">
        <v>0</v>
      </c>
      <c r="I36" s="1">
        <v>18</v>
      </c>
      <c r="J36" s="1">
        <v>30</v>
      </c>
      <c r="L36" s="1" t="s">
        <v>386</v>
      </c>
      <c r="M36" s="1" t="s">
        <v>376</v>
      </c>
      <c r="N36" s="1">
        <v>15</v>
      </c>
      <c r="O36" s="1">
        <v>18</v>
      </c>
      <c r="Q36" s="1" t="s">
        <v>381</v>
      </c>
      <c r="R36" s="1" t="s">
        <v>376</v>
      </c>
      <c r="S36" s="1">
        <v>12</v>
      </c>
      <c r="T36" s="1">
        <v>24</v>
      </c>
    </row>
    <row r="37" spans="1:20" x14ac:dyDescent="0.25">
      <c r="A37">
        <v>15</v>
      </c>
      <c r="B37" s="1" t="s">
        <v>5</v>
      </c>
      <c r="C37" s="1" t="s">
        <v>4</v>
      </c>
      <c r="D37" s="1">
        <v>10</v>
      </c>
      <c r="E37" s="1">
        <v>7</v>
      </c>
      <c r="G37" s="1" t="s">
        <v>5</v>
      </c>
      <c r="H37" s="1" t="s">
        <v>4</v>
      </c>
      <c r="I37" s="1">
        <v>10</v>
      </c>
      <c r="J37" s="1">
        <v>30</v>
      </c>
      <c r="L37" s="1" t="s">
        <v>362</v>
      </c>
      <c r="M37" s="1" t="s">
        <v>356</v>
      </c>
      <c r="N37" s="1">
        <v>18</v>
      </c>
      <c r="O37" s="1">
        <v>17</v>
      </c>
      <c r="Q37" s="1" t="s">
        <v>330</v>
      </c>
      <c r="R37" s="1" t="s">
        <v>310</v>
      </c>
      <c r="S37" s="1">
        <v>14</v>
      </c>
      <c r="T37" s="1">
        <v>23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3399"/>
  </sheetPr>
  <dimension ref="A1:T30"/>
  <sheetViews>
    <sheetView workbookViewId="0">
      <selection activeCell="P21" sqref="P21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19" width="9.140625" hidden="1" customWidth="1"/>
    <col min="20" max="20" width="0" hidden="1" customWidth="1"/>
  </cols>
  <sheetData>
    <row r="1" spans="1:20" x14ac:dyDescent="0.25">
      <c r="A1" t="s">
        <v>302</v>
      </c>
    </row>
    <row r="2" spans="1:20" x14ac:dyDescent="0.25">
      <c r="A2" s="53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  <c r="P2" s="56"/>
      <c r="Q2" s="10" t="s">
        <v>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318</v>
      </c>
      <c r="B4" s="1">
        <v>18</v>
      </c>
      <c r="C4" s="1">
        <v>23</v>
      </c>
      <c r="D4" s="1">
        <v>0</v>
      </c>
      <c r="E4" s="1">
        <v>7</v>
      </c>
      <c r="F4" s="1">
        <v>80</v>
      </c>
      <c r="G4" s="1">
        <v>17</v>
      </c>
      <c r="H4" s="1">
        <v>9</v>
      </c>
      <c r="I4" s="1">
        <v>2</v>
      </c>
      <c r="J4" s="1">
        <v>30</v>
      </c>
      <c r="K4" s="1">
        <v>0</v>
      </c>
      <c r="L4" s="1">
        <v>0</v>
      </c>
      <c r="M4" s="1">
        <v>53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6.083333333333333</v>
      </c>
      <c r="R4">
        <f>SUM(M4,I4,H4,(G4*1.5),F4)</f>
        <v>169.5</v>
      </c>
      <c r="S4">
        <f>SUM((J4*2),(K4*3),(L4*4))</f>
        <v>60</v>
      </c>
      <c r="T4" t="str">
        <f>IFERROR(VLOOKUP(A4,Games!$I$2:$I$246,1,FALSE)," ")</f>
        <v xml:space="preserve"> </v>
      </c>
    </row>
    <row r="5" spans="1:20" x14ac:dyDescent="0.25">
      <c r="A5" s="2" t="s">
        <v>1</v>
      </c>
      <c r="B5" s="1">
        <v>18</v>
      </c>
      <c r="C5" s="1">
        <v>65</v>
      </c>
      <c r="D5" s="1">
        <v>1</v>
      </c>
      <c r="E5" s="1">
        <v>48</v>
      </c>
      <c r="F5" s="1">
        <v>163</v>
      </c>
      <c r="G5" s="1">
        <v>18</v>
      </c>
      <c r="H5" s="1">
        <v>4</v>
      </c>
      <c r="I5" s="1">
        <v>9</v>
      </c>
      <c r="J5" s="1">
        <v>41</v>
      </c>
      <c r="K5" s="1">
        <v>0</v>
      </c>
      <c r="L5" s="1">
        <v>0</v>
      </c>
      <c r="M5" s="1">
        <v>181</v>
      </c>
      <c r="N5" s="1">
        <f>VLOOKUP(A5,Games!$A$2:$D$527,3,FALSE)</f>
        <v>0</v>
      </c>
      <c r="O5" s="1">
        <f>VLOOKUP(A5,Games!$A$2:$D$527,4,FALSE)</f>
        <v>18</v>
      </c>
      <c r="P5" s="3">
        <f t="shared" ref="P5:P7" si="0">(R5-S5)/B5</f>
        <v>16.777777777777779</v>
      </c>
      <c r="R5">
        <f t="shared" ref="R5:R7" si="1">SUM(M5,I5,H5,(G5*1.5),F5)</f>
        <v>384</v>
      </c>
      <c r="S5">
        <f t="shared" ref="S5:S7" si="2">SUM((J5*2),(K5*3),(L5*4))</f>
        <v>82</v>
      </c>
      <c r="T5" t="str">
        <f>IFERROR(VLOOKUP(A5,Games!$I$2:$I$246,1,FALSE)," ")</f>
        <v xml:space="preserve"> </v>
      </c>
    </row>
    <row r="6" spans="1:20" x14ac:dyDescent="0.25">
      <c r="A6" s="2" t="s">
        <v>328</v>
      </c>
      <c r="B6" s="1">
        <v>17</v>
      </c>
      <c r="C6" s="1">
        <v>61</v>
      </c>
      <c r="D6" s="1">
        <v>31</v>
      </c>
      <c r="E6" s="1">
        <v>13</v>
      </c>
      <c r="F6" s="1">
        <v>60</v>
      </c>
      <c r="G6" s="1">
        <v>36</v>
      </c>
      <c r="H6" s="1">
        <v>45</v>
      </c>
      <c r="I6" s="1">
        <v>4</v>
      </c>
      <c r="J6" s="1">
        <v>28</v>
      </c>
      <c r="K6" s="1">
        <v>0</v>
      </c>
      <c r="L6" s="1">
        <v>0</v>
      </c>
      <c r="M6" s="1">
        <v>228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19.705882352941178</v>
      </c>
      <c r="R6">
        <f t="shared" si="1"/>
        <v>391</v>
      </c>
      <c r="S6">
        <f t="shared" si="2"/>
        <v>56</v>
      </c>
      <c r="T6" t="str">
        <f>IFERROR(VLOOKUP(A6,Games!$I$2:$I$246,1,FALSE)," ")</f>
        <v xml:space="preserve"> </v>
      </c>
    </row>
    <row r="7" spans="1:20" x14ac:dyDescent="0.25">
      <c r="A7" s="2" t="s">
        <v>3</v>
      </c>
      <c r="B7" s="1">
        <v>17</v>
      </c>
      <c r="C7" s="1">
        <v>52</v>
      </c>
      <c r="D7" s="1">
        <v>8</v>
      </c>
      <c r="E7" s="1">
        <v>18</v>
      </c>
      <c r="F7" s="1">
        <v>101</v>
      </c>
      <c r="G7" s="1">
        <v>37</v>
      </c>
      <c r="H7" s="1">
        <v>19</v>
      </c>
      <c r="I7" s="1">
        <v>3</v>
      </c>
      <c r="J7" s="1">
        <v>17</v>
      </c>
      <c r="K7" s="1">
        <v>0</v>
      </c>
      <c r="L7" s="1">
        <v>0</v>
      </c>
      <c r="M7" s="1">
        <v>146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17.088235294117649</v>
      </c>
      <c r="R7">
        <f t="shared" si="1"/>
        <v>324.5</v>
      </c>
      <c r="S7">
        <f t="shared" si="2"/>
        <v>34</v>
      </c>
      <c r="T7" t="str">
        <f>IFERROR(VLOOKUP(A7,Games!$I$2:$I$246,1,FALSE)," ")</f>
        <v xml:space="preserve"> </v>
      </c>
    </row>
    <row r="8" spans="1:20" x14ac:dyDescent="0.25">
      <c r="A8" s="2" t="s">
        <v>331</v>
      </c>
      <c r="B8" s="1">
        <v>15</v>
      </c>
      <c r="C8" s="1">
        <v>42</v>
      </c>
      <c r="D8" s="1">
        <v>4</v>
      </c>
      <c r="E8" s="1">
        <v>15</v>
      </c>
      <c r="F8" s="1">
        <v>118</v>
      </c>
      <c r="G8" s="1">
        <v>36</v>
      </c>
      <c r="H8" s="1">
        <v>18</v>
      </c>
      <c r="I8" s="1">
        <v>4</v>
      </c>
      <c r="J8" s="1">
        <v>19</v>
      </c>
      <c r="K8" s="1">
        <v>0</v>
      </c>
      <c r="L8" s="1">
        <v>0</v>
      </c>
      <c r="M8" s="1">
        <v>111</v>
      </c>
      <c r="N8" s="1">
        <f>VLOOKUP(A8,Games!$A$2:$D$527,3,FALSE)</f>
        <v>0</v>
      </c>
      <c r="O8" s="1">
        <f>VLOOKUP(A8,Games!$A$2:$D$527,4,FALSE)</f>
        <v>15</v>
      </c>
      <c r="P8" s="3">
        <f t="shared" ref="P8:P9" si="3">(R8-S8)/B8</f>
        <v>17.8</v>
      </c>
      <c r="R8">
        <f t="shared" ref="R8:R9" si="4">SUM(M8,I8,H8,(G8*1.5),F8)</f>
        <v>305</v>
      </c>
      <c r="S8">
        <f t="shared" ref="S8:S9" si="5">SUM((J8*2),(K8*3),(L8*4))</f>
        <v>38</v>
      </c>
      <c r="T8" t="str">
        <f>IFERROR(VLOOKUP(A8,Games!$I$2:$I$246,1,FALSE)," ")</f>
        <v xml:space="preserve"> </v>
      </c>
    </row>
    <row r="9" spans="1:20" x14ac:dyDescent="0.25">
      <c r="A9" s="2" t="s">
        <v>2</v>
      </c>
      <c r="B9" s="1">
        <v>15</v>
      </c>
      <c r="C9" s="1">
        <v>6</v>
      </c>
      <c r="D9" s="1">
        <v>2</v>
      </c>
      <c r="E9" s="1">
        <v>5</v>
      </c>
      <c r="F9" s="1">
        <v>67</v>
      </c>
      <c r="G9" s="1">
        <v>53</v>
      </c>
      <c r="H9" s="1">
        <v>20</v>
      </c>
      <c r="I9" s="1">
        <v>3</v>
      </c>
      <c r="J9" s="1">
        <v>18</v>
      </c>
      <c r="K9" s="1">
        <v>0</v>
      </c>
      <c r="L9" s="1">
        <v>0</v>
      </c>
      <c r="M9" s="1">
        <v>23</v>
      </c>
      <c r="N9" s="1">
        <f>VLOOKUP(A9,Games!$A$2:$D$527,3,FALSE)</f>
        <v>0</v>
      </c>
      <c r="O9" s="1">
        <f>VLOOKUP(A9,Games!$A$2:$D$527,4,FALSE)</f>
        <v>15</v>
      </c>
      <c r="P9" s="3">
        <f t="shared" si="3"/>
        <v>10.433333333333334</v>
      </c>
      <c r="R9">
        <f t="shared" si="4"/>
        <v>192.5</v>
      </c>
      <c r="S9">
        <f t="shared" si="5"/>
        <v>36</v>
      </c>
      <c r="T9" t="str">
        <f>IFERROR(VLOOKUP(A9,Games!$I$2:$I$246,1,FALSE)," ")</f>
        <v xml:space="preserve"> </v>
      </c>
    </row>
    <row r="10" spans="1:20" x14ac:dyDescent="0.25">
      <c r="A10" s="2" t="s">
        <v>321</v>
      </c>
      <c r="B10" s="1">
        <v>13</v>
      </c>
      <c r="C10" s="1">
        <v>10</v>
      </c>
      <c r="D10" s="1">
        <v>36</v>
      </c>
      <c r="E10" s="1">
        <v>6</v>
      </c>
      <c r="F10" s="1">
        <v>25</v>
      </c>
      <c r="G10" s="1">
        <v>29</v>
      </c>
      <c r="H10" s="1">
        <v>14</v>
      </c>
      <c r="I10" s="1">
        <v>0</v>
      </c>
      <c r="J10" s="1">
        <v>9</v>
      </c>
      <c r="K10" s="1">
        <v>0</v>
      </c>
      <c r="L10" s="1">
        <v>1</v>
      </c>
      <c r="M10" s="1">
        <v>134</v>
      </c>
      <c r="N10" s="1">
        <f>VLOOKUP(A10,Games!$A$2:$D$527,3,FALSE)</f>
        <v>0</v>
      </c>
      <c r="O10" s="1">
        <f>VLOOKUP(A10,Games!$A$2:$D$527,4,FALSE)</f>
        <v>13</v>
      </c>
      <c r="P10" s="3">
        <f t="shared" ref="P10:P11" si="6">(R10-S10)/B10</f>
        <v>14.961538461538462</v>
      </c>
      <c r="R10">
        <f t="shared" ref="R10:R11" si="7">SUM(M10,I10,H10,(G10*1.5),F10)</f>
        <v>216.5</v>
      </c>
      <c r="S10">
        <f t="shared" ref="S10:S11" si="8">SUM((J10*2),(K10*3),(L10*4))</f>
        <v>22</v>
      </c>
      <c r="T10" t="str">
        <f>IFERROR(VLOOKUP(A10,Games!$I$2:$I$246,1,FALSE)," ")</f>
        <v xml:space="preserve"> </v>
      </c>
    </row>
    <row r="11" spans="1:20" x14ac:dyDescent="0.25">
      <c r="A11" s="2" t="s">
        <v>373</v>
      </c>
      <c r="B11" s="1">
        <v>2</v>
      </c>
      <c r="C11" s="1">
        <v>1</v>
      </c>
      <c r="D11" s="1">
        <v>3</v>
      </c>
      <c r="E11" s="1">
        <v>0</v>
      </c>
      <c r="F11" s="1">
        <v>10</v>
      </c>
      <c r="G11" s="1">
        <v>2</v>
      </c>
      <c r="H11" s="1">
        <v>3</v>
      </c>
      <c r="I11" s="1">
        <v>1</v>
      </c>
      <c r="J11" s="1">
        <v>6</v>
      </c>
      <c r="K11" s="1">
        <v>0</v>
      </c>
      <c r="L11" s="1">
        <v>0</v>
      </c>
      <c r="M11" s="1">
        <v>11</v>
      </c>
      <c r="N11" s="1">
        <f>VLOOKUP(A11,Games!$A$2:$D$527,3,FALSE)</f>
        <v>0</v>
      </c>
      <c r="O11" s="1">
        <f>VLOOKUP(A11,Games!$A$2:$D$527,4,FALSE)</f>
        <v>2</v>
      </c>
      <c r="P11" s="3">
        <f t="shared" si="6"/>
        <v>8</v>
      </c>
      <c r="R11">
        <f t="shared" si="7"/>
        <v>28</v>
      </c>
      <c r="S11">
        <f t="shared" si="8"/>
        <v>12</v>
      </c>
      <c r="T11" t="str">
        <f>IFERROR(VLOOKUP(A11,Games!$I$2:$I$246,1,FALSE)," ")</f>
        <v xml:space="preserve"> </v>
      </c>
    </row>
    <row r="12" spans="1:20" x14ac:dyDescent="0.25">
      <c r="A12" s="2" t="s">
        <v>372</v>
      </c>
      <c r="B12" s="1">
        <v>2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0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3" si="9">(R12-S12)/B12</f>
        <v>-0.5</v>
      </c>
      <c r="R12">
        <f t="shared" ref="R12:R13" si="10">SUM(M12,I12,H12,(G12*1.5),F12)</f>
        <v>1</v>
      </c>
      <c r="S12">
        <f t="shared" ref="S12:S13" si="11">SUM((J12*2),(K12*3),(L12*4))</f>
        <v>2</v>
      </c>
      <c r="T12" t="str">
        <f>IFERROR(VLOOKUP(A12,Games!$I$2:$I$246,1,FALSE)," ")</f>
        <v xml:space="preserve"> </v>
      </c>
    </row>
    <row r="13" spans="1:20" x14ac:dyDescent="0.25">
      <c r="A13" s="2" t="s">
        <v>371</v>
      </c>
      <c r="B13" s="1">
        <v>1</v>
      </c>
      <c r="C13" s="1">
        <v>0</v>
      </c>
      <c r="D13" s="1">
        <v>1</v>
      </c>
      <c r="E13" s="1">
        <v>0</v>
      </c>
      <c r="F13" s="1">
        <v>1</v>
      </c>
      <c r="G13" s="1">
        <v>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si="9"/>
        <v>5.5</v>
      </c>
      <c r="R13">
        <f t="shared" si="10"/>
        <v>5.5</v>
      </c>
      <c r="S13">
        <f t="shared" si="11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" si="12">SUM(M14,I14,H14,(G14*1.5),F14)</f>
        <v>0</v>
      </c>
      <c r="S14">
        <f t="shared" ref="S14" si="13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" si="14">SUM(M15,I15,H15,(G15*1.5),F15)</f>
        <v>0</v>
      </c>
      <c r="S15">
        <f t="shared" ref="S15" si="15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4" t="s">
        <v>23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4" x14ac:dyDescent="0.25">
      <c r="A17" s="53" t="s">
        <v>0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</row>
    <row r="18" spans="1:14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4" x14ac:dyDescent="0.25">
      <c r="A19" s="2" t="str">
        <f t="shared" ref="A19:A30" si="16">IF(A4=""," ",A4)</f>
        <v>Matthew Galbraith</v>
      </c>
      <c r="B19" s="1"/>
      <c r="C19" s="3">
        <f t="shared" ref="C19:M19" si="17">IF(ISNUMBER($B4),C4/$B4," ")</f>
        <v>1.2777777777777777</v>
      </c>
      <c r="D19" s="3">
        <f t="shared" si="17"/>
        <v>0</v>
      </c>
      <c r="E19" s="3">
        <f t="shared" si="17"/>
        <v>0.3888888888888889</v>
      </c>
      <c r="F19" s="3">
        <f t="shared" si="17"/>
        <v>4.4444444444444446</v>
      </c>
      <c r="G19" s="3">
        <f t="shared" si="17"/>
        <v>0.94444444444444442</v>
      </c>
      <c r="H19" s="3">
        <f t="shared" si="17"/>
        <v>0.5</v>
      </c>
      <c r="I19" s="3">
        <f t="shared" si="17"/>
        <v>0.1111111111111111</v>
      </c>
      <c r="J19" s="3">
        <f t="shared" si="17"/>
        <v>1.6666666666666667</v>
      </c>
      <c r="K19" s="3">
        <f t="shared" si="17"/>
        <v>0</v>
      </c>
      <c r="L19" s="3">
        <f t="shared" si="17"/>
        <v>0</v>
      </c>
      <c r="M19" s="3">
        <f t="shared" si="17"/>
        <v>2.9444444444444446</v>
      </c>
      <c r="N19" s="13"/>
    </row>
    <row r="20" spans="1:14" x14ac:dyDescent="0.25">
      <c r="A20" s="2" t="str">
        <f t="shared" si="16"/>
        <v>Andrew Stanton</v>
      </c>
      <c r="B20" s="1"/>
      <c r="C20" s="3">
        <f t="shared" ref="C20:M20" si="18">IF(ISNUMBER($B5),C5/$B5," ")</f>
        <v>3.6111111111111112</v>
      </c>
      <c r="D20" s="3">
        <f t="shared" si="18"/>
        <v>5.5555555555555552E-2</v>
      </c>
      <c r="E20" s="3">
        <f t="shared" si="18"/>
        <v>2.6666666666666665</v>
      </c>
      <c r="F20" s="3">
        <f t="shared" si="18"/>
        <v>9.0555555555555554</v>
      </c>
      <c r="G20" s="3">
        <f t="shared" si="18"/>
        <v>1</v>
      </c>
      <c r="H20" s="3">
        <f t="shared" si="18"/>
        <v>0.22222222222222221</v>
      </c>
      <c r="I20" s="3">
        <f t="shared" si="18"/>
        <v>0.5</v>
      </c>
      <c r="J20" s="3">
        <f t="shared" si="18"/>
        <v>2.2777777777777777</v>
      </c>
      <c r="K20" s="3">
        <f t="shared" si="18"/>
        <v>0</v>
      </c>
      <c r="L20" s="3">
        <f t="shared" si="18"/>
        <v>0</v>
      </c>
      <c r="M20" s="3">
        <f t="shared" si="18"/>
        <v>10.055555555555555</v>
      </c>
    </row>
    <row r="21" spans="1:14" x14ac:dyDescent="0.25">
      <c r="A21" s="2" t="str">
        <f t="shared" si="16"/>
        <v>Cody Rousell</v>
      </c>
      <c r="B21" s="1"/>
      <c r="C21" s="3">
        <f t="shared" ref="C21:M21" si="19">IF(ISNUMBER($B6),C6/$B6," ")</f>
        <v>3.5882352941176472</v>
      </c>
      <c r="D21" s="3">
        <f t="shared" si="19"/>
        <v>1.8235294117647058</v>
      </c>
      <c r="E21" s="3">
        <f t="shared" si="19"/>
        <v>0.76470588235294112</v>
      </c>
      <c r="F21" s="3">
        <f t="shared" si="19"/>
        <v>3.5294117647058822</v>
      </c>
      <c r="G21" s="3">
        <f t="shared" si="19"/>
        <v>2.1176470588235294</v>
      </c>
      <c r="H21" s="3">
        <f t="shared" si="19"/>
        <v>2.6470588235294117</v>
      </c>
      <c r="I21" s="3">
        <f t="shared" si="19"/>
        <v>0.23529411764705882</v>
      </c>
      <c r="J21" s="3">
        <f t="shared" si="19"/>
        <v>1.6470588235294117</v>
      </c>
      <c r="K21" s="3">
        <f t="shared" si="19"/>
        <v>0</v>
      </c>
      <c r="L21" s="3">
        <f t="shared" si="19"/>
        <v>0</v>
      </c>
      <c r="M21" s="3">
        <f t="shared" si="19"/>
        <v>13.411764705882353</v>
      </c>
    </row>
    <row r="22" spans="1:14" x14ac:dyDescent="0.25">
      <c r="A22" s="2" t="str">
        <f t="shared" si="16"/>
        <v>Paul Edwards</v>
      </c>
      <c r="B22" s="1"/>
      <c r="C22" s="3">
        <f t="shared" ref="C22:M22" si="20">IF(ISNUMBER($B7),C7/$B7," ")</f>
        <v>3.0588235294117645</v>
      </c>
      <c r="D22" s="3">
        <f t="shared" si="20"/>
        <v>0.47058823529411764</v>
      </c>
      <c r="E22" s="3">
        <f t="shared" si="20"/>
        <v>1.0588235294117647</v>
      </c>
      <c r="F22" s="3">
        <f t="shared" si="20"/>
        <v>5.9411764705882355</v>
      </c>
      <c r="G22" s="3">
        <f t="shared" si="20"/>
        <v>2.1764705882352939</v>
      </c>
      <c r="H22" s="3">
        <f t="shared" si="20"/>
        <v>1.1176470588235294</v>
      </c>
      <c r="I22" s="3">
        <f t="shared" si="20"/>
        <v>0.17647058823529413</v>
      </c>
      <c r="J22" s="3">
        <f t="shared" si="20"/>
        <v>1</v>
      </c>
      <c r="K22" s="3">
        <f t="shared" si="20"/>
        <v>0</v>
      </c>
      <c r="L22" s="3">
        <f t="shared" si="20"/>
        <v>0</v>
      </c>
      <c r="M22" s="3">
        <f t="shared" si="20"/>
        <v>8.5882352941176467</v>
      </c>
    </row>
    <row r="23" spans="1:14" x14ac:dyDescent="0.25">
      <c r="A23" s="2" t="str">
        <f t="shared" si="16"/>
        <v>Brad Clark</v>
      </c>
      <c r="B23" s="1"/>
      <c r="C23" s="3">
        <f t="shared" ref="C23:M23" si="21">IF(ISNUMBER($B8),C8/$B8," ")</f>
        <v>2.8</v>
      </c>
      <c r="D23" s="3">
        <f t="shared" si="21"/>
        <v>0.26666666666666666</v>
      </c>
      <c r="E23" s="3">
        <f t="shared" si="21"/>
        <v>1</v>
      </c>
      <c r="F23" s="3">
        <f t="shared" si="21"/>
        <v>7.8666666666666663</v>
      </c>
      <c r="G23" s="3">
        <f t="shared" si="21"/>
        <v>2.4</v>
      </c>
      <c r="H23" s="3">
        <f t="shared" si="21"/>
        <v>1.2</v>
      </c>
      <c r="I23" s="3">
        <f t="shared" si="21"/>
        <v>0.26666666666666666</v>
      </c>
      <c r="J23" s="3">
        <f t="shared" si="21"/>
        <v>1.2666666666666666</v>
      </c>
      <c r="K23" s="3">
        <f t="shared" si="21"/>
        <v>0</v>
      </c>
      <c r="L23" s="3">
        <f t="shared" si="21"/>
        <v>0</v>
      </c>
      <c r="M23" s="3">
        <f t="shared" si="21"/>
        <v>7.4</v>
      </c>
    </row>
    <row r="24" spans="1:14" x14ac:dyDescent="0.25">
      <c r="A24" s="2" t="str">
        <f t="shared" si="16"/>
        <v>Chris Kuhn</v>
      </c>
      <c r="B24" s="1"/>
      <c r="C24" s="3">
        <f t="shared" ref="C24:M24" si="22">IF(ISNUMBER($B9),C9/$B9," ")</f>
        <v>0.4</v>
      </c>
      <c r="D24" s="3">
        <f t="shared" si="22"/>
        <v>0.13333333333333333</v>
      </c>
      <c r="E24" s="3">
        <f t="shared" si="22"/>
        <v>0.33333333333333331</v>
      </c>
      <c r="F24" s="3">
        <f t="shared" si="22"/>
        <v>4.4666666666666668</v>
      </c>
      <c r="G24" s="3">
        <f t="shared" si="22"/>
        <v>3.5333333333333332</v>
      </c>
      <c r="H24" s="3">
        <f t="shared" si="22"/>
        <v>1.3333333333333333</v>
      </c>
      <c r="I24" s="3">
        <f t="shared" si="22"/>
        <v>0.2</v>
      </c>
      <c r="J24" s="3">
        <f t="shared" si="22"/>
        <v>1.2</v>
      </c>
      <c r="K24" s="3">
        <f t="shared" si="22"/>
        <v>0</v>
      </c>
      <c r="L24" s="3">
        <f t="shared" si="22"/>
        <v>0</v>
      </c>
      <c r="M24" s="3">
        <f t="shared" si="22"/>
        <v>1.5333333333333334</v>
      </c>
    </row>
    <row r="25" spans="1:14" x14ac:dyDescent="0.25">
      <c r="A25" s="2" t="str">
        <f t="shared" si="16"/>
        <v>Aaron Lankester</v>
      </c>
      <c r="B25" s="1"/>
      <c r="C25" s="3">
        <f t="shared" ref="C25:M25" si="23">IF(ISNUMBER($B10),C10/$B10," ")</f>
        <v>0.76923076923076927</v>
      </c>
      <c r="D25" s="3">
        <f t="shared" si="23"/>
        <v>2.7692307692307692</v>
      </c>
      <c r="E25" s="3">
        <f t="shared" si="23"/>
        <v>0.46153846153846156</v>
      </c>
      <c r="F25" s="3">
        <f t="shared" si="23"/>
        <v>1.9230769230769231</v>
      </c>
      <c r="G25" s="3">
        <f t="shared" si="23"/>
        <v>2.2307692307692308</v>
      </c>
      <c r="H25" s="3">
        <f t="shared" si="23"/>
        <v>1.0769230769230769</v>
      </c>
      <c r="I25" s="3">
        <f t="shared" si="23"/>
        <v>0</v>
      </c>
      <c r="J25" s="3">
        <f t="shared" si="23"/>
        <v>0.69230769230769229</v>
      </c>
      <c r="K25" s="3">
        <f t="shared" si="23"/>
        <v>0</v>
      </c>
      <c r="L25" s="3">
        <f t="shared" si="23"/>
        <v>7.6923076923076927E-2</v>
      </c>
      <c r="M25" s="3">
        <f t="shared" si="23"/>
        <v>10.307692307692308</v>
      </c>
    </row>
    <row r="26" spans="1:14" x14ac:dyDescent="0.25">
      <c r="A26" s="2" t="str">
        <f t="shared" si="16"/>
        <v>Nathan Vince</v>
      </c>
      <c r="B26" s="1"/>
      <c r="C26" s="3">
        <f t="shared" ref="C26:M26" si="24">IF(ISNUMBER($B11),C11/$B11," ")</f>
        <v>0.5</v>
      </c>
      <c r="D26" s="3">
        <f t="shared" si="24"/>
        <v>1.5</v>
      </c>
      <c r="E26" s="3">
        <f t="shared" si="24"/>
        <v>0</v>
      </c>
      <c r="F26" s="3">
        <f t="shared" si="24"/>
        <v>5</v>
      </c>
      <c r="G26" s="3">
        <f t="shared" si="24"/>
        <v>1</v>
      </c>
      <c r="H26" s="3">
        <f t="shared" si="24"/>
        <v>1.5</v>
      </c>
      <c r="I26" s="3">
        <f t="shared" si="24"/>
        <v>0.5</v>
      </c>
      <c r="J26" s="3">
        <f t="shared" si="24"/>
        <v>3</v>
      </c>
      <c r="K26" s="3">
        <f t="shared" si="24"/>
        <v>0</v>
      </c>
      <c r="L26" s="3">
        <f t="shared" si="24"/>
        <v>0</v>
      </c>
      <c r="M26" s="3">
        <f t="shared" si="24"/>
        <v>5.5</v>
      </c>
    </row>
    <row r="27" spans="1:14" x14ac:dyDescent="0.25">
      <c r="A27" s="2" t="str">
        <f t="shared" si="16"/>
        <v>Kris Thomson</v>
      </c>
      <c r="B27" s="1"/>
      <c r="C27" s="3">
        <f t="shared" ref="C27:M27" si="25">IF(ISNUMBER($B12),C12/$B12," ")</f>
        <v>0</v>
      </c>
      <c r="D27" s="3">
        <f t="shared" si="25"/>
        <v>0</v>
      </c>
      <c r="E27" s="3">
        <f t="shared" si="25"/>
        <v>0</v>
      </c>
      <c r="F27" s="3">
        <f t="shared" si="25"/>
        <v>0.5</v>
      </c>
      <c r="G27" s="3">
        <f t="shared" si="25"/>
        <v>0</v>
      </c>
      <c r="H27" s="3">
        <f t="shared" si="25"/>
        <v>0</v>
      </c>
      <c r="I27" s="3">
        <f t="shared" si="25"/>
        <v>0</v>
      </c>
      <c r="J27" s="3">
        <f t="shared" si="25"/>
        <v>0.5</v>
      </c>
      <c r="K27" s="3">
        <f t="shared" si="25"/>
        <v>0</v>
      </c>
      <c r="L27" s="3">
        <f t="shared" si="25"/>
        <v>0</v>
      </c>
      <c r="M27" s="3">
        <f t="shared" si="25"/>
        <v>0</v>
      </c>
    </row>
    <row r="28" spans="1:14" x14ac:dyDescent="0.25">
      <c r="A28" s="2" t="str">
        <f t="shared" si="16"/>
        <v>Aiden McLean</v>
      </c>
      <c r="B28" s="1"/>
      <c r="C28" s="3">
        <f t="shared" ref="C28:M28" si="26">IF(ISNUMBER($B13),C13/$B13," ")</f>
        <v>0</v>
      </c>
      <c r="D28" s="3">
        <f t="shared" si="26"/>
        <v>1</v>
      </c>
      <c r="E28" s="3">
        <f t="shared" si="26"/>
        <v>0</v>
      </c>
      <c r="F28" s="3">
        <f t="shared" si="26"/>
        <v>1</v>
      </c>
      <c r="G28" s="3">
        <f t="shared" si="26"/>
        <v>1</v>
      </c>
      <c r="H28" s="3">
        <f t="shared" si="26"/>
        <v>0</v>
      </c>
      <c r="I28" s="3">
        <f t="shared" si="26"/>
        <v>0</v>
      </c>
      <c r="J28" s="3">
        <f t="shared" si="26"/>
        <v>0</v>
      </c>
      <c r="K28" s="3">
        <f t="shared" si="26"/>
        <v>0</v>
      </c>
      <c r="L28" s="3">
        <f t="shared" si="26"/>
        <v>0</v>
      </c>
      <c r="M28" s="3">
        <f t="shared" si="26"/>
        <v>3</v>
      </c>
    </row>
    <row r="29" spans="1:14" x14ac:dyDescent="0.25">
      <c r="A29" s="2" t="str">
        <f t="shared" si="16"/>
        <v xml:space="preserve"> </v>
      </c>
      <c r="B29" s="1"/>
      <c r="C29" s="3" t="str">
        <f t="shared" ref="C29:M29" si="27">IF(ISNUMBER($B14),C14/$B14," ")</f>
        <v xml:space="preserve"> </v>
      </c>
      <c r="D29" s="3" t="str">
        <f t="shared" si="27"/>
        <v xml:space="preserve"> </v>
      </c>
      <c r="E29" s="3" t="str">
        <f t="shared" si="27"/>
        <v xml:space="preserve"> </v>
      </c>
      <c r="F29" s="3" t="str">
        <f t="shared" si="27"/>
        <v xml:space="preserve"> </v>
      </c>
      <c r="G29" s="3" t="str">
        <f t="shared" si="27"/>
        <v xml:space="preserve"> </v>
      </c>
      <c r="H29" s="3" t="str">
        <f t="shared" si="27"/>
        <v xml:space="preserve"> </v>
      </c>
      <c r="I29" s="3" t="str">
        <f t="shared" si="27"/>
        <v xml:space="preserve"> </v>
      </c>
      <c r="J29" s="3" t="str">
        <f t="shared" si="27"/>
        <v xml:space="preserve"> </v>
      </c>
      <c r="K29" s="3" t="str">
        <f t="shared" si="27"/>
        <v xml:space="preserve"> </v>
      </c>
      <c r="L29" s="3" t="str">
        <f t="shared" si="27"/>
        <v xml:space="preserve"> </v>
      </c>
      <c r="M29" s="3" t="str">
        <f t="shared" si="27"/>
        <v xml:space="preserve"> </v>
      </c>
    </row>
    <row r="30" spans="1:14" x14ac:dyDescent="0.25">
      <c r="A30" s="2" t="str">
        <f t="shared" si="16"/>
        <v xml:space="preserve"> </v>
      </c>
      <c r="B30" s="1"/>
      <c r="C30" s="3" t="str">
        <f t="shared" ref="C30:M30" si="28">IF(ISNUMBER($B15),C15/$B15," ")</f>
        <v xml:space="preserve"> </v>
      </c>
      <c r="D30" s="3" t="str">
        <f t="shared" si="28"/>
        <v xml:space="preserve"> </v>
      </c>
      <c r="E30" s="3" t="str">
        <f t="shared" si="28"/>
        <v xml:space="preserve"> </v>
      </c>
      <c r="F30" s="3" t="str">
        <f t="shared" si="28"/>
        <v xml:space="preserve"> </v>
      </c>
      <c r="G30" s="3" t="str">
        <f t="shared" si="28"/>
        <v xml:space="preserve"> </v>
      </c>
      <c r="H30" s="3" t="str">
        <f t="shared" si="28"/>
        <v xml:space="preserve"> </v>
      </c>
      <c r="I30" s="3" t="str">
        <f t="shared" si="28"/>
        <v xml:space="preserve"> </v>
      </c>
      <c r="J30" s="3" t="str">
        <f t="shared" si="28"/>
        <v xml:space="preserve"> </v>
      </c>
      <c r="K30" s="3" t="str">
        <f t="shared" si="28"/>
        <v xml:space="preserve"> </v>
      </c>
      <c r="L30" s="3" t="str">
        <f t="shared" si="28"/>
        <v xml:space="preserve"> </v>
      </c>
      <c r="M30" s="3" t="str">
        <f t="shared" si="28"/>
        <v xml:space="preserve"> </v>
      </c>
    </row>
  </sheetData>
  <mergeCells count="3">
    <mergeCell ref="A16:M16"/>
    <mergeCell ref="A17:M17"/>
    <mergeCell ref="A2:O2"/>
  </mergeCells>
  <conditionalFormatting sqref="A4:A15">
    <cfRule type="expression" dxfId="21" priority="11">
      <formula>EXACT(A4,T4)</formula>
    </cfRule>
    <cfRule type="expression" dxfId="20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T29"/>
  <sheetViews>
    <sheetView topLeftCell="A2" workbookViewId="0">
      <selection activeCell="O19" sqref="O19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25" t="s">
        <v>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14"/>
      <c r="Q2" s="10" t="s">
        <v>4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</v>
      </c>
      <c r="B4" s="1">
        <v>18</v>
      </c>
      <c r="C4" s="1">
        <v>36</v>
      </c>
      <c r="D4" s="1">
        <v>13</v>
      </c>
      <c r="E4" s="1">
        <v>13</v>
      </c>
      <c r="F4" s="1">
        <v>161</v>
      </c>
      <c r="G4" s="1">
        <v>19</v>
      </c>
      <c r="H4" s="1">
        <v>28</v>
      </c>
      <c r="I4" s="1">
        <v>9</v>
      </c>
      <c r="J4" s="1">
        <v>35</v>
      </c>
      <c r="K4" s="1">
        <v>0</v>
      </c>
      <c r="L4" s="1">
        <v>0</v>
      </c>
      <c r="M4" s="1">
        <v>124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15.583333333333334</v>
      </c>
      <c r="R4">
        <f>SUM(M4,I4,H4,(G4*1.5),F4)</f>
        <v>350.5</v>
      </c>
      <c r="S4">
        <f>SUM((J4*2),(K4*3),(L4*4))</f>
        <v>70</v>
      </c>
      <c r="T4" t="str">
        <f>IFERROR(VLOOKUP(A4,Games!$I$2:$I$246,1,FALSE)," ")</f>
        <v xml:space="preserve"> </v>
      </c>
    </row>
    <row r="5" spans="1:20" x14ac:dyDescent="0.25">
      <c r="A5" s="2" t="s">
        <v>303</v>
      </c>
      <c r="B5" s="1">
        <v>17</v>
      </c>
      <c r="C5" s="1">
        <v>64</v>
      </c>
      <c r="D5" s="1">
        <v>7</v>
      </c>
      <c r="E5" s="1">
        <v>6</v>
      </c>
      <c r="F5" s="1">
        <v>101</v>
      </c>
      <c r="G5" s="1">
        <v>76</v>
      </c>
      <c r="H5" s="1">
        <v>37</v>
      </c>
      <c r="I5" s="1">
        <v>0</v>
      </c>
      <c r="J5" s="1">
        <v>22</v>
      </c>
      <c r="K5" s="1">
        <v>0</v>
      </c>
      <c r="L5" s="1">
        <v>0</v>
      </c>
      <c r="M5" s="1">
        <v>155</v>
      </c>
      <c r="N5" s="1">
        <f>VLOOKUP(A5,Games!$A$2:$D$527,3,FALSE)</f>
        <v>0</v>
      </c>
      <c r="O5" s="1">
        <f>VLOOKUP(A5,Games!$A$2:$D$527,4,FALSE)</f>
        <v>17</v>
      </c>
      <c r="P5" s="3">
        <f t="shared" ref="P5:P9" si="0">(R5-S5)/B5</f>
        <v>21.352941176470587</v>
      </c>
      <c r="R5">
        <f t="shared" ref="R5:R10" si="1">SUM(M5,I5,H5,(G5*1.5),F5)</f>
        <v>407</v>
      </c>
      <c r="S5">
        <f t="shared" ref="S5:S9" si="2">SUM((J5*2),(K5*3),(L5*4))</f>
        <v>44</v>
      </c>
      <c r="T5" t="str">
        <f>IFERROR(VLOOKUP(A5,Games!$I$2:$I$246,1,FALSE)," ")</f>
        <v xml:space="preserve"> </v>
      </c>
    </row>
    <row r="6" spans="1:20" x14ac:dyDescent="0.25">
      <c r="A6" s="2" t="s">
        <v>57</v>
      </c>
      <c r="B6" s="1">
        <v>17</v>
      </c>
      <c r="C6" s="1">
        <v>23</v>
      </c>
      <c r="D6" s="1">
        <v>6</v>
      </c>
      <c r="E6" s="1">
        <v>19</v>
      </c>
      <c r="F6" s="1">
        <v>39</v>
      </c>
      <c r="G6" s="1">
        <v>20</v>
      </c>
      <c r="H6" s="1">
        <v>9</v>
      </c>
      <c r="I6" s="1">
        <v>2</v>
      </c>
      <c r="J6" s="1">
        <v>27</v>
      </c>
      <c r="K6" s="1">
        <v>0</v>
      </c>
      <c r="L6" s="1">
        <v>0</v>
      </c>
      <c r="M6" s="1">
        <v>83</v>
      </c>
      <c r="N6" s="1">
        <f>VLOOKUP(A6,Games!$A$2:$D$527,3,FALSE)</f>
        <v>1</v>
      </c>
      <c r="O6" s="1">
        <f>VLOOKUP(A6,Games!$A$2:$D$527,4,FALSE)</f>
        <v>18</v>
      </c>
      <c r="P6" s="3">
        <f t="shared" si="0"/>
        <v>6.4117647058823533</v>
      </c>
      <c r="R6">
        <f t="shared" si="1"/>
        <v>163</v>
      </c>
      <c r="S6">
        <f t="shared" si="2"/>
        <v>54</v>
      </c>
      <c r="T6" t="str">
        <f>IFERROR(VLOOKUP(A6,Games!$I$2:$I$246,1,FALSE)," ")</f>
        <v xml:space="preserve"> </v>
      </c>
    </row>
    <row r="7" spans="1:20" x14ac:dyDescent="0.25">
      <c r="A7" s="2" t="s">
        <v>7</v>
      </c>
      <c r="B7" s="1">
        <v>16</v>
      </c>
      <c r="C7" s="1">
        <v>8</v>
      </c>
      <c r="D7" s="1">
        <v>5</v>
      </c>
      <c r="E7" s="1">
        <v>7</v>
      </c>
      <c r="F7" s="1">
        <v>69</v>
      </c>
      <c r="G7" s="1">
        <v>23</v>
      </c>
      <c r="H7" s="1">
        <v>8</v>
      </c>
      <c r="I7" s="1">
        <v>4</v>
      </c>
      <c r="J7" s="1">
        <v>24</v>
      </c>
      <c r="K7" s="1">
        <v>0</v>
      </c>
      <c r="L7" s="1">
        <v>0</v>
      </c>
      <c r="M7" s="1">
        <v>38</v>
      </c>
      <c r="N7" s="1">
        <f>VLOOKUP(A7,Games!$A$2:$D$527,3,FALSE)</f>
        <v>1</v>
      </c>
      <c r="O7" s="1">
        <f>VLOOKUP(A7,Games!$A$2:$D$527,4,FALSE)</f>
        <v>17</v>
      </c>
      <c r="P7" s="3">
        <f t="shared" si="0"/>
        <v>6.59375</v>
      </c>
      <c r="R7">
        <f t="shared" si="1"/>
        <v>153.5</v>
      </c>
      <c r="S7">
        <f t="shared" si="2"/>
        <v>48</v>
      </c>
      <c r="T7" t="str">
        <f>IFERROR(VLOOKUP(A7,Games!$I$2:$I$246,1,FALSE)," ")</f>
        <v xml:space="preserve"> </v>
      </c>
    </row>
    <row r="8" spans="1:20" x14ac:dyDescent="0.25">
      <c r="A8" s="2" t="s">
        <v>304</v>
      </c>
      <c r="B8" s="1">
        <v>13</v>
      </c>
      <c r="C8" s="1">
        <v>17</v>
      </c>
      <c r="D8" s="1">
        <v>0</v>
      </c>
      <c r="E8" s="1">
        <v>12</v>
      </c>
      <c r="F8" s="1">
        <v>88</v>
      </c>
      <c r="G8" s="1">
        <v>11</v>
      </c>
      <c r="H8" s="1">
        <v>14</v>
      </c>
      <c r="I8" s="1">
        <v>2</v>
      </c>
      <c r="J8" s="1">
        <v>25</v>
      </c>
      <c r="K8" s="1">
        <v>0</v>
      </c>
      <c r="L8" s="1">
        <v>0</v>
      </c>
      <c r="M8" s="1">
        <v>46</v>
      </c>
      <c r="N8" s="1">
        <f>VLOOKUP(A8,Games!$A$2:$D$527,3,FALSE)</f>
        <v>1</v>
      </c>
      <c r="O8" s="1">
        <f>VLOOKUP(A8,Games!$A$2:$D$527,4,FALSE)</f>
        <v>14</v>
      </c>
      <c r="P8" s="3">
        <f t="shared" si="0"/>
        <v>8.9615384615384617</v>
      </c>
      <c r="R8">
        <f t="shared" si="1"/>
        <v>166.5</v>
      </c>
      <c r="S8">
        <f t="shared" si="2"/>
        <v>50</v>
      </c>
      <c r="T8" t="str">
        <f>IFERROR(VLOOKUP(A8,Games!$I$2:$I$246,1,FALSE)," ")</f>
        <v xml:space="preserve"> </v>
      </c>
    </row>
    <row r="9" spans="1:20" x14ac:dyDescent="0.25">
      <c r="A9" s="2" t="s">
        <v>319</v>
      </c>
      <c r="B9" s="1">
        <v>13</v>
      </c>
      <c r="C9" s="1">
        <v>18</v>
      </c>
      <c r="D9" s="1">
        <v>28</v>
      </c>
      <c r="E9" s="1">
        <v>7</v>
      </c>
      <c r="F9" s="1">
        <v>31</v>
      </c>
      <c r="G9" s="1">
        <v>17</v>
      </c>
      <c r="H9" s="1">
        <v>12</v>
      </c>
      <c r="I9" s="1">
        <v>1</v>
      </c>
      <c r="J9" s="1">
        <v>31</v>
      </c>
      <c r="K9" s="1">
        <v>0</v>
      </c>
      <c r="L9" s="1">
        <v>0</v>
      </c>
      <c r="M9" s="1">
        <v>127</v>
      </c>
      <c r="N9" s="1">
        <f>VLOOKUP(A9,Games!$A$2:$D$527,3,FALSE)</f>
        <v>0</v>
      </c>
      <c r="O9" s="1">
        <f>VLOOKUP(A9,Games!$A$2:$D$527,4,FALSE)</f>
        <v>13</v>
      </c>
      <c r="P9" s="3">
        <f t="shared" si="0"/>
        <v>10.346153846153847</v>
      </c>
      <c r="R9">
        <f t="shared" si="1"/>
        <v>196.5</v>
      </c>
      <c r="S9">
        <f t="shared" si="2"/>
        <v>62</v>
      </c>
      <c r="T9" t="str">
        <f>IFERROR(VLOOKUP(A9,Games!$I$2:$I$246,1,FALSE)," ")</f>
        <v xml:space="preserve"> </v>
      </c>
    </row>
    <row r="10" spans="1:20" x14ac:dyDescent="0.25">
      <c r="A10" s="2" t="s">
        <v>332</v>
      </c>
      <c r="B10" s="1">
        <v>12</v>
      </c>
      <c r="C10" s="1">
        <v>32</v>
      </c>
      <c r="D10" s="1">
        <v>0</v>
      </c>
      <c r="E10" s="1">
        <v>6</v>
      </c>
      <c r="F10" s="1">
        <v>69</v>
      </c>
      <c r="G10" s="1">
        <v>12</v>
      </c>
      <c r="H10" s="1">
        <v>11</v>
      </c>
      <c r="I10" s="1">
        <v>1</v>
      </c>
      <c r="J10" s="1">
        <v>13</v>
      </c>
      <c r="K10" s="1">
        <v>0</v>
      </c>
      <c r="L10" s="1">
        <v>0</v>
      </c>
      <c r="M10" s="1">
        <v>70</v>
      </c>
      <c r="N10" s="1">
        <f>VLOOKUP(A10,Games!$A$2:$D$527,3,FALSE)</f>
        <v>0</v>
      </c>
      <c r="O10" s="1">
        <f>VLOOKUP(A10,Games!$A$2:$D$527,4,FALSE)</f>
        <v>12</v>
      </c>
      <c r="P10" s="3">
        <f t="shared" ref="P10" si="3">(R10-S10)/B10</f>
        <v>11.916666666666666</v>
      </c>
      <c r="R10">
        <f t="shared" si="1"/>
        <v>169</v>
      </c>
      <c r="S10">
        <f t="shared" ref="S10" si="4">SUM((J10*2),(K10*3),(L10*4))</f>
        <v>26</v>
      </c>
      <c r="T10" t="str">
        <f>IFERROR(VLOOKUP(A10,Games!$I$2:$I$246,1,FALSE)," ")</f>
        <v xml:space="preserve"> </v>
      </c>
    </row>
    <row r="11" spans="1:20" x14ac:dyDescent="0.25">
      <c r="A11" s="2" t="s">
        <v>5</v>
      </c>
      <c r="B11" s="1">
        <v>10</v>
      </c>
      <c r="C11" s="1">
        <v>27</v>
      </c>
      <c r="D11" s="1">
        <v>0</v>
      </c>
      <c r="E11" s="1">
        <v>19</v>
      </c>
      <c r="F11" s="1">
        <v>72</v>
      </c>
      <c r="G11" s="1">
        <v>12</v>
      </c>
      <c r="H11" s="1">
        <v>17</v>
      </c>
      <c r="I11" s="1">
        <v>7</v>
      </c>
      <c r="J11" s="1">
        <v>30</v>
      </c>
      <c r="K11" s="1">
        <v>0</v>
      </c>
      <c r="L11" s="1">
        <v>0</v>
      </c>
      <c r="M11" s="1">
        <v>73</v>
      </c>
      <c r="N11" s="1">
        <f>VLOOKUP(A11,Games!$A$2:$D$527,3,FALSE)</f>
        <v>2</v>
      </c>
      <c r="O11" s="1">
        <f>VLOOKUP(A11,Games!$A$2:$D$527,4,FALSE)</f>
        <v>12</v>
      </c>
      <c r="P11" s="3">
        <f t="shared" ref="P11" si="5">(R11-S11)/B11</f>
        <v>12.7</v>
      </c>
      <c r="R11">
        <f t="shared" ref="R11" si="6">SUM(M11,I11,H11,(G11*1.5),F11)</f>
        <v>187</v>
      </c>
      <c r="S11">
        <f t="shared" ref="S11" si="7">SUM((J11*2),(K11*3),(L11*4))</f>
        <v>60</v>
      </c>
      <c r="T11" t="str">
        <f>IFERROR(VLOOKUP(A11,Games!$I$2:$I$246,1,FALSE)," ")</f>
        <v xml:space="preserve"> </v>
      </c>
    </row>
    <row r="12" spans="1:20" x14ac:dyDescent="0.25">
      <c r="A12" s="2" t="s">
        <v>198</v>
      </c>
      <c r="B12" s="1">
        <v>5</v>
      </c>
      <c r="C12" s="1">
        <v>14</v>
      </c>
      <c r="D12" s="1">
        <v>7</v>
      </c>
      <c r="E12" s="1">
        <v>7</v>
      </c>
      <c r="F12" s="1">
        <v>21</v>
      </c>
      <c r="G12" s="1">
        <v>13</v>
      </c>
      <c r="H12" s="1">
        <v>6</v>
      </c>
      <c r="I12" s="1">
        <v>1</v>
      </c>
      <c r="J12" s="1">
        <v>8</v>
      </c>
      <c r="K12" s="1">
        <v>0</v>
      </c>
      <c r="L12" s="1">
        <v>0</v>
      </c>
      <c r="M12" s="1">
        <v>56</v>
      </c>
      <c r="N12" s="1">
        <f>VLOOKUP(A12,Games!$A$2:$D$527,3,FALSE)</f>
        <v>0</v>
      </c>
      <c r="O12" s="1">
        <f>VLOOKUP(A12,Games!$A$2:$D$527,4,FALSE)</f>
        <v>5</v>
      </c>
      <c r="P12" s="3">
        <f t="shared" ref="P12:P13" si="8">(R12-S12)/B12</f>
        <v>17.5</v>
      </c>
      <c r="R12">
        <f t="shared" ref="R12:R13" si="9">SUM(M12,I12,H12,(G12*1.5),F12)</f>
        <v>103.5</v>
      </c>
      <c r="S12">
        <f t="shared" ref="S12:S13" si="10">SUM((J12*2),(K12*3),(L12*4))</f>
        <v>16</v>
      </c>
      <c r="T12" t="str">
        <f>IFERROR(VLOOKUP(A12,Games!$I$2:$I$246,1,FALSE)," ")</f>
        <v>Michael Lloyd</v>
      </c>
    </row>
    <row r="13" spans="1:20" x14ac:dyDescent="0.25">
      <c r="A13" s="2" t="s">
        <v>392</v>
      </c>
      <c r="B13" s="1">
        <v>1</v>
      </c>
      <c r="C13" s="1">
        <v>3</v>
      </c>
      <c r="D13" s="1">
        <v>0</v>
      </c>
      <c r="E13" s="1">
        <v>0</v>
      </c>
      <c r="F13" s="1">
        <v>6</v>
      </c>
      <c r="G13" s="1">
        <v>1</v>
      </c>
      <c r="H13" s="1">
        <v>4</v>
      </c>
      <c r="I13" s="1">
        <v>0</v>
      </c>
      <c r="J13" s="1">
        <v>0</v>
      </c>
      <c r="K13" s="1">
        <v>0</v>
      </c>
      <c r="L13" s="1">
        <v>0</v>
      </c>
      <c r="M13" s="1">
        <v>6</v>
      </c>
      <c r="N13" s="1">
        <f>VLOOKUP(A13,Games!$A$2:$D$527,3,FALSE)</f>
        <v>0</v>
      </c>
      <c r="O13" s="1">
        <f>VLOOKUP(A13,Games!$A$2:$D$527,4,FALSE)</f>
        <v>1</v>
      </c>
      <c r="P13" s="3">
        <f t="shared" si="8"/>
        <v>17.5</v>
      </c>
      <c r="R13">
        <f t="shared" si="9"/>
        <v>17.5</v>
      </c>
      <c r="S13">
        <f t="shared" si="10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4"/>
    </row>
    <row r="16" spans="1:20" x14ac:dyDescent="0.25">
      <c r="A16" s="24" t="s">
        <v>23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x14ac:dyDescent="0.25">
      <c r="A17" s="25" t="s">
        <v>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1" t="s">
        <v>10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15</v>
      </c>
      <c r="G18" s="1" t="s">
        <v>16</v>
      </c>
      <c r="H18" s="1" t="s">
        <v>17</v>
      </c>
      <c r="I18" s="1" t="s">
        <v>18</v>
      </c>
      <c r="J18" s="1" t="s">
        <v>19</v>
      </c>
      <c r="K18" s="1" t="s">
        <v>20</v>
      </c>
      <c r="L18" s="1" t="s">
        <v>21</v>
      </c>
      <c r="M18" s="1" t="s">
        <v>22</v>
      </c>
    </row>
    <row r="19" spans="1:13" x14ac:dyDescent="0.25">
      <c r="A19" s="2" t="str">
        <f t="shared" ref="A19:A29" si="11">IF(A4=""," ",A4)</f>
        <v>Jason Brown</v>
      </c>
      <c r="B19" s="1"/>
      <c r="C19" s="3">
        <f t="shared" ref="C19:M19" si="12">IF(ISNUMBER($B4),C4/$B4," ")</f>
        <v>2</v>
      </c>
      <c r="D19" s="3">
        <f t="shared" si="12"/>
        <v>0.72222222222222221</v>
      </c>
      <c r="E19" s="3">
        <f t="shared" si="12"/>
        <v>0.72222222222222221</v>
      </c>
      <c r="F19" s="3">
        <f t="shared" si="12"/>
        <v>8.9444444444444446</v>
      </c>
      <c r="G19" s="3">
        <f t="shared" si="12"/>
        <v>1.0555555555555556</v>
      </c>
      <c r="H19" s="3">
        <f t="shared" si="12"/>
        <v>1.5555555555555556</v>
      </c>
      <c r="I19" s="3">
        <f t="shared" si="12"/>
        <v>0.5</v>
      </c>
      <c r="J19" s="3">
        <f t="shared" si="12"/>
        <v>1.9444444444444444</v>
      </c>
      <c r="K19" s="3">
        <f t="shared" si="12"/>
        <v>0</v>
      </c>
      <c r="L19" s="3">
        <f t="shared" si="12"/>
        <v>0</v>
      </c>
      <c r="M19" s="3">
        <f t="shared" si="12"/>
        <v>6.8888888888888893</v>
      </c>
    </row>
    <row r="20" spans="1:13" x14ac:dyDescent="0.25">
      <c r="A20" s="2" t="str">
        <f t="shared" si="11"/>
        <v>Luke Condon</v>
      </c>
      <c r="B20" s="1"/>
      <c r="C20" s="3">
        <f t="shared" ref="C20:M20" si="13">IF(ISNUMBER($B5),C5/$B5," ")</f>
        <v>3.7647058823529411</v>
      </c>
      <c r="D20" s="3">
        <f t="shared" si="13"/>
        <v>0.41176470588235292</v>
      </c>
      <c r="E20" s="3">
        <f t="shared" si="13"/>
        <v>0.35294117647058826</v>
      </c>
      <c r="F20" s="3">
        <f t="shared" si="13"/>
        <v>5.9411764705882355</v>
      </c>
      <c r="G20" s="3">
        <f t="shared" si="13"/>
        <v>4.4705882352941178</v>
      </c>
      <c r="H20" s="3">
        <f t="shared" si="13"/>
        <v>2.1764705882352939</v>
      </c>
      <c r="I20" s="3">
        <f t="shared" si="13"/>
        <v>0</v>
      </c>
      <c r="J20" s="3">
        <f t="shared" si="13"/>
        <v>1.2941176470588236</v>
      </c>
      <c r="K20" s="3">
        <f t="shared" si="13"/>
        <v>0</v>
      </c>
      <c r="L20" s="3">
        <f t="shared" si="13"/>
        <v>0</v>
      </c>
      <c r="M20" s="3">
        <f t="shared" si="13"/>
        <v>9.117647058823529</v>
      </c>
    </row>
    <row r="21" spans="1:13" x14ac:dyDescent="0.25">
      <c r="A21" s="2" t="str">
        <f t="shared" si="11"/>
        <v>Jason Turner</v>
      </c>
      <c r="B21" s="1"/>
      <c r="C21" s="3">
        <f t="shared" ref="C21:M21" si="14">IF(ISNUMBER($B6),C6/$B6," ")</f>
        <v>1.3529411764705883</v>
      </c>
      <c r="D21" s="3">
        <f t="shared" si="14"/>
        <v>0.35294117647058826</v>
      </c>
      <c r="E21" s="3">
        <f t="shared" si="14"/>
        <v>1.1176470588235294</v>
      </c>
      <c r="F21" s="3">
        <f t="shared" si="14"/>
        <v>2.2941176470588234</v>
      </c>
      <c r="G21" s="3">
        <f t="shared" si="14"/>
        <v>1.1764705882352942</v>
      </c>
      <c r="H21" s="3">
        <f t="shared" si="14"/>
        <v>0.52941176470588236</v>
      </c>
      <c r="I21" s="3">
        <f t="shared" si="14"/>
        <v>0.11764705882352941</v>
      </c>
      <c r="J21" s="3">
        <f t="shared" si="14"/>
        <v>1.588235294117647</v>
      </c>
      <c r="K21" s="3">
        <f t="shared" si="14"/>
        <v>0</v>
      </c>
      <c r="L21" s="3">
        <f t="shared" si="14"/>
        <v>0</v>
      </c>
      <c r="M21" s="3">
        <f t="shared" si="14"/>
        <v>4.882352941176471</v>
      </c>
    </row>
    <row r="22" spans="1:13" x14ac:dyDescent="0.25">
      <c r="A22" s="2" t="str">
        <f t="shared" si="11"/>
        <v>Marc Brown</v>
      </c>
      <c r="B22" s="1"/>
      <c r="C22" s="3">
        <f t="shared" ref="C22:M22" si="15">IF(ISNUMBER($B7),C7/$B7," ")</f>
        <v>0.5</v>
      </c>
      <c r="D22" s="3">
        <f t="shared" si="15"/>
        <v>0.3125</v>
      </c>
      <c r="E22" s="3">
        <f t="shared" si="15"/>
        <v>0.4375</v>
      </c>
      <c r="F22" s="3">
        <f t="shared" si="15"/>
        <v>4.3125</v>
      </c>
      <c r="G22" s="3">
        <f t="shared" si="15"/>
        <v>1.4375</v>
      </c>
      <c r="H22" s="3">
        <f t="shared" si="15"/>
        <v>0.5</v>
      </c>
      <c r="I22" s="3">
        <f t="shared" si="15"/>
        <v>0.25</v>
      </c>
      <c r="J22" s="3">
        <f t="shared" si="15"/>
        <v>1.5</v>
      </c>
      <c r="K22" s="3">
        <f t="shared" si="15"/>
        <v>0</v>
      </c>
      <c r="L22" s="3">
        <f t="shared" si="15"/>
        <v>0</v>
      </c>
      <c r="M22" s="3">
        <f t="shared" si="15"/>
        <v>2.375</v>
      </c>
    </row>
    <row r="23" spans="1:13" x14ac:dyDescent="0.25">
      <c r="A23" s="2" t="str">
        <f t="shared" si="11"/>
        <v>Will Colebatch</v>
      </c>
      <c r="B23" s="1"/>
      <c r="C23" s="3">
        <f t="shared" ref="C23:M23" si="16">IF(ISNUMBER($B8),C8/$B8," ")</f>
        <v>1.3076923076923077</v>
      </c>
      <c r="D23" s="3">
        <f t="shared" si="16"/>
        <v>0</v>
      </c>
      <c r="E23" s="3">
        <f t="shared" si="16"/>
        <v>0.92307692307692313</v>
      </c>
      <c r="F23" s="3">
        <f t="shared" si="16"/>
        <v>6.7692307692307692</v>
      </c>
      <c r="G23" s="3">
        <f t="shared" si="16"/>
        <v>0.84615384615384615</v>
      </c>
      <c r="H23" s="3">
        <f t="shared" si="16"/>
        <v>1.0769230769230769</v>
      </c>
      <c r="I23" s="3">
        <f t="shared" si="16"/>
        <v>0.15384615384615385</v>
      </c>
      <c r="J23" s="3">
        <f t="shared" si="16"/>
        <v>1.9230769230769231</v>
      </c>
      <c r="K23" s="3">
        <f t="shared" si="16"/>
        <v>0</v>
      </c>
      <c r="L23" s="3">
        <f t="shared" si="16"/>
        <v>0</v>
      </c>
      <c r="M23" s="3">
        <f t="shared" si="16"/>
        <v>3.5384615384615383</v>
      </c>
    </row>
    <row r="24" spans="1:13" x14ac:dyDescent="0.25">
      <c r="A24" s="2" t="str">
        <f t="shared" si="11"/>
        <v>James Herring</v>
      </c>
      <c r="B24" s="1"/>
      <c r="C24" s="3">
        <f t="shared" ref="C24:M24" si="17">IF(ISNUMBER($B9),C9/$B9," ")</f>
        <v>1.3846153846153846</v>
      </c>
      <c r="D24" s="3">
        <f t="shared" si="17"/>
        <v>2.1538461538461537</v>
      </c>
      <c r="E24" s="3">
        <f t="shared" si="17"/>
        <v>0.53846153846153844</v>
      </c>
      <c r="F24" s="3">
        <f t="shared" si="17"/>
        <v>2.3846153846153846</v>
      </c>
      <c r="G24" s="3">
        <f t="shared" si="17"/>
        <v>1.3076923076923077</v>
      </c>
      <c r="H24" s="3">
        <f t="shared" si="17"/>
        <v>0.92307692307692313</v>
      </c>
      <c r="I24" s="3">
        <f t="shared" si="17"/>
        <v>7.6923076923076927E-2</v>
      </c>
      <c r="J24" s="3">
        <f t="shared" si="17"/>
        <v>2.3846153846153846</v>
      </c>
      <c r="K24" s="3">
        <f t="shared" si="17"/>
        <v>0</v>
      </c>
      <c r="L24" s="3">
        <f t="shared" si="17"/>
        <v>0</v>
      </c>
      <c r="M24" s="3">
        <f t="shared" si="17"/>
        <v>9.7692307692307701</v>
      </c>
    </row>
    <row r="25" spans="1:13" x14ac:dyDescent="0.25">
      <c r="A25" s="2" t="str">
        <f t="shared" si="11"/>
        <v>Dan Cusack</v>
      </c>
      <c r="B25" s="1"/>
      <c r="C25" s="3">
        <f t="shared" ref="C25:M25" si="18">IF(ISNUMBER($B10),C10/$B10," ")</f>
        <v>2.6666666666666665</v>
      </c>
      <c r="D25" s="3">
        <f t="shared" si="18"/>
        <v>0</v>
      </c>
      <c r="E25" s="3">
        <f t="shared" si="18"/>
        <v>0.5</v>
      </c>
      <c r="F25" s="3">
        <f t="shared" si="18"/>
        <v>5.75</v>
      </c>
      <c r="G25" s="3">
        <f t="shared" si="18"/>
        <v>1</v>
      </c>
      <c r="H25" s="3">
        <f t="shared" si="18"/>
        <v>0.91666666666666663</v>
      </c>
      <c r="I25" s="3">
        <f t="shared" si="18"/>
        <v>8.3333333333333329E-2</v>
      </c>
      <c r="J25" s="3">
        <f t="shared" si="18"/>
        <v>1.0833333333333333</v>
      </c>
      <c r="K25" s="3">
        <f t="shared" si="18"/>
        <v>0</v>
      </c>
      <c r="L25" s="3">
        <f t="shared" si="18"/>
        <v>0</v>
      </c>
      <c r="M25" s="3">
        <f t="shared" si="18"/>
        <v>5.833333333333333</v>
      </c>
    </row>
    <row r="26" spans="1:13" x14ac:dyDescent="0.25">
      <c r="A26" s="2" t="str">
        <f t="shared" si="11"/>
        <v>Jac Richardson</v>
      </c>
      <c r="B26" s="1"/>
      <c r="C26" s="3">
        <f t="shared" ref="C26:M26" si="19">IF(ISNUMBER($B11),C11/$B11," ")</f>
        <v>2.7</v>
      </c>
      <c r="D26" s="3">
        <f t="shared" si="19"/>
        <v>0</v>
      </c>
      <c r="E26" s="3">
        <f t="shared" si="19"/>
        <v>1.9</v>
      </c>
      <c r="F26" s="3">
        <f t="shared" si="19"/>
        <v>7.2</v>
      </c>
      <c r="G26" s="3">
        <f t="shared" si="19"/>
        <v>1.2</v>
      </c>
      <c r="H26" s="3">
        <f t="shared" si="19"/>
        <v>1.7</v>
      </c>
      <c r="I26" s="3">
        <f t="shared" si="19"/>
        <v>0.7</v>
      </c>
      <c r="J26" s="3">
        <f t="shared" si="19"/>
        <v>3</v>
      </c>
      <c r="K26" s="3">
        <f t="shared" si="19"/>
        <v>0</v>
      </c>
      <c r="L26" s="3">
        <f t="shared" si="19"/>
        <v>0</v>
      </c>
      <c r="M26" s="3">
        <f t="shared" si="19"/>
        <v>7.3</v>
      </c>
    </row>
    <row r="27" spans="1:13" x14ac:dyDescent="0.25">
      <c r="A27" s="2" t="str">
        <f t="shared" si="11"/>
        <v>Michael Lloyd</v>
      </c>
      <c r="B27" s="1"/>
      <c r="C27" s="3">
        <f t="shared" ref="C27:M27" si="20">IF(ISNUMBER($B12),C12/$B12," ")</f>
        <v>2.8</v>
      </c>
      <c r="D27" s="3">
        <f t="shared" si="20"/>
        <v>1.4</v>
      </c>
      <c r="E27" s="3">
        <f t="shared" si="20"/>
        <v>1.4</v>
      </c>
      <c r="F27" s="3">
        <f t="shared" si="20"/>
        <v>4.2</v>
      </c>
      <c r="G27" s="3">
        <f t="shared" si="20"/>
        <v>2.6</v>
      </c>
      <c r="H27" s="3">
        <f t="shared" si="20"/>
        <v>1.2</v>
      </c>
      <c r="I27" s="3">
        <f t="shared" si="20"/>
        <v>0.2</v>
      </c>
      <c r="J27" s="3">
        <f t="shared" si="20"/>
        <v>1.6</v>
      </c>
      <c r="K27" s="3">
        <f t="shared" si="20"/>
        <v>0</v>
      </c>
      <c r="L27" s="3">
        <f t="shared" si="20"/>
        <v>0</v>
      </c>
      <c r="M27" s="3">
        <f t="shared" si="20"/>
        <v>11.2</v>
      </c>
    </row>
    <row r="28" spans="1:13" x14ac:dyDescent="0.25">
      <c r="A28" s="2" t="str">
        <f t="shared" si="11"/>
        <v>Fergus Cotton</v>
      </c>
      <c r="B28" s="1"/>
      <c r="C28" s="3">
        <f t="shared" ref="C28:M28" si="21">IF(ISNUMBER($B13),C13/$B13," ")</f>
        <v>3</v>
      </c>
      <c r="D28" s="3">
        <f t="shared" si="21"/>
        <v>0</v>
      </c>
      <c r="E28" s="3">
        <f t="shared" si="21"/>
        <v>0</v>
      </c>
      <c r="F28" s="3">
        <f t="shared" si="21"/>
        <v>6</v>
      </c>
      <c r="G28" s="3">
        <f t="shared" si="21"/>
        <v>1</v>
      </c>
      <c r="H28" s="3">
        <f t="shared" si="21"/>
        <v>4</v>
      </c>
      <c r="I28" s="3">
        <f t="shared" si="21"/>
        <v>0</v>
      </c>
      <c r="J28" s="3">
        <f t="shared" si="21"/>
        <v>0</v>
      </c>
      <c r="K28" s="3">
        <f t="shared" si="21"/>
        <v>0</v>
      </c>
      <c r="L28" s="3">
        <f t="shared" si="21"/>
        <v>0</v>
      </c>
      <c r="M28" s="3">
        <f t="shared" si="21"/>
        <v>6</v>
      </c>
    </row>
    <row r="29" spans="1:13" x14ac:dyDescent="0.25">
      <c r="A29" s="2" t="str">
        <f t="shared" si="11"/>
        <v xml:space="preserve"> </v>
      </c>
      <c r="B29" s="1"/>
      <c r="C29" s="3" t="str">
        <f t="shared" ref="C29:M29" si="22">IF(ISNUMBER($B14),C14/$B14," ")</f>
        <v xml:space="preserve"> </v>
      </c>
      <c r="D29" s="3" t="str">
        <f t="shared" si="22"/>
        <v xml:space="preserve"> </v>
      </c>
      <c r="E29" s="3" t="str">
        <f t="shared" si="22"/>
        <v xml:space="preserve"> </v>
      </c>
      <c r="F29" s="3" t="str">
        <f t="shared" si="22"/>
        <v xml:space="preserve"> </v>
      </c>
      <c r="G29" s="3" t="str">
        <f t="shared" si="22"/>
        <v xml:space="preserve"> </v>
      </c>
      <c r="H29" s="3" t="str">
        <f t="shared" si="22"/>
        <v xml:space="preserve"> </v>
      </c>
      <c r="I29" s="3" t="str">
        <f t="shared" si="22"/>
        <v xml:space="preserve"> </v>
      </c>
      <c r="J29" s="3" t="str">
        <f t="shared" si="22"/>
        <v xml:space="preserve"> </v>
      </c>
      <c r="K29" s="3" t="str">
        <f t="shared" si="22"/>
        <v xml:space="preserve"> </v>
      </c>
      <c r="L29" s="3" t="str">
        <f t="shared" si="22"/>
        <v xml:space="preserve"> </v>
      </c>
      <c r="M29" s="3" t="str">
        <f t="shared" si="22"/>
        <v xml:space="preserve"> </v>
      </c>
    </row>
  </sheetData>
  <mergeCells count="3">
    <mergeCell ref="A16:M16"/>
    <mergeCell ref="A17:M17"/>
    <mergeCell ref="A2:O2"/>
  </mergeCells>
  <conditionalFormatting sqref="A4:A13">
    <cfRule type="expression" dxfId="19" priority="1">
      <formula>EXACT(A4,T4)</formula>
    </cfRule>
    <cfRule type="expression" dxfId="18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T37"/>
  <sheetViews>
    <sheetView topLeftCell="A7" workbookViewId="0">
      <selection activeCell="V34" sqref="V3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28" t="s">
        <v>301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17"/>
      <c r="Q2" s="10" t="s">
        <v>301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60</v>
      </c>
      <c r="B4" s="1">
        <v>19</v>
      </c>
      <c r="C4" s="1">
        <v>38</v>
      </c>
      <c r="D4" s="1">
        <v>3</v>
      </c>
      <c r="E4" s="1">
        <v>20</v>
      </c>
      <c r="F4" s="1">
        <v>83</v>
      </c>
      <c r="G4" s="1">
        <v>23</v>
      </c>
      <c r="H4" s="1">
        <v>16</v>
      </c>
      <c r="I4" s="1">
        <v>4</v>
      </c>
      <c r="J4" s="1">
        <v>17</v>
      </c>
      <c r="K4" s="1">
        <v>0</v>
      </c>
      <c r="L4" s="1">
        <v>0</v>
      </c>
      <c r="M4" s="1">
        <v>105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10.973684210526315</v>
      </c>
      <c r="R4">
        <f>SUM(M4,I4,H4,(G4*1.5),F4)</f>
        <v>242.5</v>
      </c>
      <c r="S4">
        <f>SUM((J4*2),(K4*3),(L4*4))</f>
        <v>34</v>
      </c>
      <c r="T4" t="str">
        <f>IFERROR(VLOOKUP(A4,Games!$I$2:$I$246,1,FALSE)," ")</f>
        <v xml:space="preserve"> </v>
      </c>
    </row>
    <row r="5" spans="1:20" x14ac:dyDescent="0.25">
      <c r="A5" s="2" t="s">
        <v>307</v>
      </c>
      <c r="B5" s="1">
        <v>17</v>
      </c>
      <c r="C5" s="1">
        <v>55</v>
      </c>
      <c r="D5" s="1">
        <v>9</v>
      </c>
      <c r="E5" s="1">
        <v>25</v>
      </c>
      <c r="F5" s="1">
        <v>91</v>
      </c>
      <c r="G5" s="1">
        <v>35</v>
      </c>
      <c r="H5" s="1">
        <v>5</v>
      </c>
      <c r="I5" s="1">
        <v>2</v>
      </c>
      <c r="J5" s="1">
        <v>17</v>
      </c>
      <c r="K5" s="1">
        <v>2</v>
      </c>
      <c r="L5" s="1">
        <v>0</v>
      </c>
      <c r="M5" s="1">
        <v>162</v>
      </c>
      <c r="N5" s="1">
        <f>VLOOKUP(A5,Games!$A$2:$D$527,3,FALSE)</f>
        <v>0</v>
      </c>
      <c r="O5" s="1">
        <f>VLOOKUP(A5,Games!$A$2:$D$527,4,FALSE)</f>
        <v>17</v>
      </c>
      <c r="P5" s="3">
        <f t="shared" ref="P5:P10" si="0">(R5-S5)/B5</f>
        <v>16.029411764705884</v>
      </c>
      <c r="R5">
        <f t="shared" ref="R5:R10" si="1">SUM(M5,I5,H5,(G5*1.5),F5)</f>
        <v>312.5</v>
      </c>
      <c r="S5">
        <f t="shared" ref="S5:S10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306</v>
      </c>
      <c r="B6" s="1">
        <v>15</v>
      </c>
      <c r="C6" s="1">
        <v>19</v>
      </c>
      <c r="D6" s="1">
        <v>2</v>
      </c>
      <c r="E6" s="1">
        <v>11</v>
      </c>
      <c r="F6" s="1">
        <v>49</v>
      </c>
      <c r="G6" s="1">
        <v>20</v>
      </c>
      <c r="H6" s="1">
        <v>9</v>
      </c>
      <c r="I6" s="1">
        <v>3</v>
      </c>
      <c r="J6" s="1">
        <v>26</v>
      </c>
      <c r="K6" s="1">
        <v>0</v>
      </c>
      <c r="L6" s="1">
        <v>1</v>
      </c>
      <c r="M6" s="1">
        <v>55</v>
      </c>
      <c r="N6" s="1">
        <f>VLOOKUP(A6,Games!$A$2:$D$527,3,FALSE)</f>
        <v>0</v>
      </c>
      <c r="O6" s="1">
        <f>VLOOKUP(A6,Games!$A$2:$D$527,4,FALSE)</f>
        <v>15</v>
      </c>
      <c r="P6" s="3">
        <f t="shared" si="0"/>
        <v>6</v>
      </c>
      <c r="R6">
        <f t="shared" si="1"/>
        <v>146</v>
      </c>
      <c r="S6">
        <f t="shared" si="2"/>
        <v>56</v>
      </c>
      <c r="T6" t="str">
        <f>IFERROR(VLOOKUP(A6,Games!$I$2:$I$246,1,FALSE)," ")</f>
        <v xml:space="preserve"> </v>
      </c>
    </row>
    <row r="7" spans="1:20" x14ac:dyDescent="0.25">
      <c r="A7" s="2" t="s">
        <v>323</v>
      </c>
      <c r="B7" s="1">
        <v>15</v>
      </c>
      <c r="C7" s="1">
        <v>59</v>
      </c>
      <c r="D7" s="1">
        <v>4</v>
      </c>
      <c r="E7" s="1">
        <v>22</v>
      </c>
      <c r="F7" s="1">
        <v>75</v>
      </c>
      <c r="G7" s="1">
        <v>46</v>
      </c>
      <c r="H7" s="1">
        <v>38</v>
      </c>
      <c r="I7" s="1">
        <v>1</v>
      </c>
      <c r="J7" s="1">
        <v>7</v>
      </c>
      <c r="K7" s="1">
        <v>0</v>
      </c>
      <c r="L7" s="1">
        <v>0</v>
      </c>
      <c r="M7" s="1">
        <v>152</v>
      </c>
      <c r="N7" s="1">
        <f>VLOOKUP(A7,Games!$A$2:$D$527,3,FALSE)</f>
        <v>0</v>
      </c>
      <c r="O7" s="1">
        <f>VLOOKUP(A7,Games!$A$2:$D$527,4,FALSE)</f>
        <v>15</v>
      </c>
      <c r="P7" s="3">
        <f t="shared" si="0"/>
        <v>21.4</v>
      </c>
      <c r="R7">
        <f t="shared" si="1"/>
        <v>335</v>
      </c>
      <c r="S7">
        <f t="shared" si="2"/>
        <v>14</v>
      </c>
      <c r="T7" t="str">
        <f>IFERROR(VLOOKUP(A7,Games!$I$2:$I$246,1,FALSE)," ")</f>
        <v xml:space="preserve"> </v>
      </c>
    </row>
    <row r="8" spans="1:20" x14ac:dyDescent="0.25">
      <c r="A8" s="2" t="s">
        <v>327</v>
      </c>
      <c r="B8" s="1">
        <v>15</v>
      </c>
      <c r="C8" s="1">
        <v>27</v>
      </c>
      <c r="D8" s="1">
        <v>5</v>
      </c>
      <c r="E8" s="1">
        <v>12</v>
      </c>
      <c r="F8" s="1">
        <v>50</v>
      </c>
      <c r="G8" s="1">
        <v>37</v>
      </c>
      <c r="H8" s="1">
        <v>17</v>
      </c>
      <c r="I8" s="1">
        <v>2</v>
      </c>
      <c r="J8" s="1">
        <v>27</v>
      </c>
      <c r="K8" s="1">
        <v>0</v>
      </c>
      <c r="L8" s="1">
        <v>1</v>
      </c>
      <c r="M8" s="1">
        <v>81</v>
      </c>
      <c r="N8" s="1">
        <f>VLOOKUP(A8,Games!$A$2:$D$527,3,FALSE)</f>
        <v>0</v>
      </c>
      <c r="O8" s="1">
        <f>VLOOKUP(A8,Games!$A$2:$D$527,4,FALSE)</f>
        <v>15</v>
      </c>
      <c r="P8" s="3">
        <f t="shared" si="0"/>
        <v>9.8333333333333339</v>
      </c>
      <c r="R8">
        <f t="shared" si="1"/>
        <v>205.5</v>
      </c>
      <c r="S8">
        <f t="shared" si="2"/>
        <v>58</v>
      </c>
      <c r="T8" t="str">
        <f>IFERROR(VLOOKUP(A8,Games!$I$2:$I$246,1,FALSE)," ")</f>
        <v xml:space="preserve"> </v>
      </c>
    </row>
    <row r="9" spans="1:20" x14ac:dyDescent="0.25">
      <c r="A9" s="2" t="s">
        <v>50</v>
      </c>
      <c r="B9" s="1">
        <v>14</v>
      </c>
      <c r="C9" s="1">
        <v>7</v>
      </c>
      <c r="D9" s="1">
        <v>15</v>
      </c>
      <c r="E9" s="1">
        <v>8</v>
      </c>
      <c r="F9" s="1">
        <v>44</v>
      </c>
      <c r="G9" s="1">
        <v>21</v>
      </c>
      <c r="H9" s="1">
        <v>14</v>
      </c>
      <c r="I9" s="1">
        <v>0</v>
      </c>
      <c r="J9" s="1">
        <v>18</v>
      </c>
      <c r="K9" s="1">
        <v>0</v>
      </c>
      <c r="L9" s="1">
        <v>0</v>
      </c>
      <c r="M9" s="1">
        <v>67</v>
      </c>
      <c r="N9" s="1">
        <f>VLOOKUP(A9,Games!$A$2:$D$527,3,FALSE)</f>
        <v>0</v>
      </c>
      <c r="O9" s="1">
        <f>VLOOKUP(A9,Games!$A$2:$D$527,4,FALSE)</f>
        <v>14</v>
      </c>
      <c r="P9" s="3">
        <f t="shared" si="0"/>
        <v>8.6071428571428577</v>
      </c>
      <c r="R9">
        <f t="shared" si="1"/>
        <v>156.5</v>
      </c>
      <c r="S9">
        <f t="shared" si="2"/>
        <v>36</v>
      </c>
      <c r="T9" t="str">
        <f>IFERROR(VLOOKUP(A9,Games!$I$2:$I$246,1,FALSE)," ")</f>
        <v xml:space="preserve"> </v>
      </c>
    </row>
    <row r="10" spans="1:20" x14ac:dyDescent="0.25">
      <c r="A10" s="2" t="s">
        <v>51</v>
      </c>
      <c r="B10" s="1">
        <v>13</v>
      </c>
      <c r="C10" s="1">
        <v>54</v>
      </c>
      <c r="D10" s="1">
        <v>7</v>
      </c>
      <c r="E10" s="1">
        <v>32</v>
      </c>
      <c r="F10" s="1">
        <v>98</v>
      </c>
      <c r="G10" s="1">
        <v>19</v>
      </c>
      <c r="H10" s="1">
        <v>9</v>
      </c>
      <c r="I10" s="1">
        <v>6</v>
      </c>
      <c r="J10" s="1">
        <v>14</v>
      </c>
      <c r="K10" s="1">
        <v>0</v>
      </c>
      <c r="L10" s="1">
        <v>0</v>
      </c>
      <c r="M10" s="1">
        <v>161</v>
      </c>
      <c r="N10" s="1">
        <f>VLOOKUP(A10,Games!$A$2:$D$527,3,FALSE)</f>
        <v>1</v>
      </c>
      <c r="O10" s="1">
        <f>VLOOKUP(A10,Games!$A$2:$D$527,4,FALSE)</f>
        <v>14</v>
      </c>
      <c r="P10" s="3">
        <f t="shared" si="0"/>
        <v>21.115384615384617</v>
      </c>
      <c r="R10">
        <f t="shared" si="1"/>
        <v>302.5</v>
      </c>
      <c r="S10">
        <f t="shared" si="2"/>
        <v>28</v>
      </c>
      <c r="T10" t="str">
        <f>IFERROR(VLOOKUP(A10,Games!$I$2:$I$246,1,FALSE)," ")</f>
        <v xml:space="preserve"> </v>
      </c>
    </row>
    <row r="11" spans="1:20" x14ac:dyDescent="0.25">
      <c r="A11" s="2" t="s">
        <v>333</v>
      </c>
      <c r="B11" s="1">
        <v>11</v>
      </c>
      <c r="C11" s="1">
        <v>15</v>
      </c>
      <c r="D11" s="1">
        <v>2</v>
      </c>
      <c r="E11" s="1">
        <v>6</v>
      </c>
      <c r="F11" s="1">
        <v>50</v>
      </c>
      <c r="G11" s="1">
        <v>16</v>
      </c>
      <c r="H11" s="1">
        <v>10</v>
      </c>
      <c r="I11" s="1">
        <v>6</v>
      </c>
      <c r="J11" s="1">
        <v>29</v>
      </c>
      <c r="K11" s="1">
        <v>0</v>
      </c>
      <c r="L11" s="1">
        <v>0</v>
      </c>
      <c r="M11" s="1">
        <v>42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:P12" si="3">(R11-S11)/B11</f>
        <v>6.7272727272727275</v>
      </c>
      <c r="R11">
        <f t="shared" ref="R11:R12" si="4">SUM(M11,I11,H11,(G11*1.5),F11)</f>
        <v>132</v>
      </c>
      <c r="S11">
        <f t="shared" ref="S11:S12" si="5">SUM((J11*2),(K11*3),(L11*4))</f>
        <v>58</v>
      </c>
      <c r="T11" t="str">
        <f>IFERROR(VLOOKUP(A11,Games!$I$2:$I$246,1,FALSE)," ")</f>
        <v xml:space="preserve"> </v>
      </c>
    </row>
    <row r="12" spans="1:20" x14ac:dyDescent="0.25">
      <c r="A12" s="2" t="s">
        <v>334</v>
      </c>
      <c r="B12" s="1">
        <v>6</v>
      </c>
      <c r="C12" s="1">
        <v>0</v>
      </c>
      <c r="D12" s="1">
        <v>1</v>
      </c>
      <c r="E12" s="1">
        <v>0</v>
      </c>
      <c r="F12" s="1">
        <v>6</v>
      </c>
      <c r="G12" s="1">
        <v>3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3</v>
      </c>
      <c r="N12" s="1">
        <f>VLOOKUP(A12,Games!$A$2:$D$527,3,FALSE)</f>
        <v>0</v>
      </c>
      <c r="O12" s="1">
        <f>VLOOKUP(A12,Games!$A$2:$D$527,4,FALSE)</f>
        <v>6</v>
      </c>
      <c r="P12" s="3">
        <f t="shared" si="3"/>
        <v>2.0833333333333335</v>
      </c>
      <c r="R12">
        <f t="shared" si="4"/>
        <v>14.5</v>
      </c>
      <c r="S12">
        <f t="shared" si="5"/>
        <v>2</v>
      </c>
      <c r="T12" t="str">
        <f>IFERROR(VLOOKUP(A12,Games!$I$2:$I$246,1,FALSE)," ")</f>
        <v xml:space="preserve"> </v>
      </c>
    </row>
    <row r="13" spans="1:20" x14ac:dyDescent="0.25">
      <c r="A13" s="2" t="s">
        <v>336</v>
      </c>
      <c r="B13" s="1">
        <v>4</v>
      </c>
      <c r="C13" s="1">
        <v>4</v>
      </c>
      <c r="D13" s="1">
        <v>0</v>
      </c>
      <c r="E13" s="1">
        <v>1</v>
      </c>
      <c r="F13" s="1">
        <v>18</v>
      </c>
      <c r="G13" s="1">
        <v>3</v>
      </c>
      <c r="H13" s="1">
        <v>3</v>
      </c>
      <c r="I13" s="1">
        <v>2</v>
      </c>
      <c r="J13" s="1">
        <v>7</v>
      </c>
      <c r="K13" s="1">
        <v>0</v>
      </c>
      <c r="L13" s="1">
        <v>0</v>
      </c>
      <c r="M13" s="1">
        <v>9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" si="6">(R13-S13)/B13</f>
        <v>5.625</v>
      </c>
      <c r="R13">
        <f t="shared" ref="R13" si="7">SUM(M13,I13,H13,(G13*1.5),F13)</f>
        <v>36.5</v>
      </c>
      <c r="S13">
        <f t="shared" ref="S13" si="8">SUM((J13*2),(K13*3),(L13*4))</f>
        <v>14</v>
      </c>
      <c r="T13" t="str">
        <f>IFERROR(VLOOKUP(A13,Games!$I$2:$I$246,1,FALSE)," ")</f>
        <v xml:space="preserve"> </v>
      </c>
    </row>
    <row r="14" spans="1:20" x14ac:dyDescent="0.25">
      <c r="A14" s="2" t="s">
        <v>367</v>
      </c>
      <c r="B14" s="1">
        <v>2</v>
      </c>
      <c r="C14" s="1">
        <v>3</v>
      </c>
      <c r="D14" s="1">
        <v>0</v>
      </c>
      <c r="E14" s="1">
        <v>0</v>
      </c>
      <c r="F14" s="1">
        <v>6</v>
      </c>
      <c r="G14" s="1">
        <v>1</v>
      </c>
      <c r="H14" s="1">
        <v>1</v>
      </c>
      <c r="I14" s="1">
        <v>3</v>
      </c>
      <c r="J14" s="1">
        <v>3</v>
      </c>
      <c r="K14" s="1">
        <v>0</v>
      </c>
      <c r="L14" s="1">
        <v>0</v>
      </c>
      <c r="M14" s="1">
        <v>6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:P16" si="9">(R14-S14)/B14</f>
        <v>5.75</v>
      </c>
      <c r="R14">
        <f t="shared" ref="R14:R16" si="10">SUM(M14,I14,H14,(G14*1.5),F14)</f>
        <v>17.5</v>
      </c>
      <c r="S14">
        <f t="shared" ref="S14:S16" si="11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399</v>
      </c>
      <c r="B15" s="1">
        <v>1</v>
      </c>
      <c r="C15" s="1">
        <v>0</v>
      </c>
      <c r="D15" s="1">
        <v>0</v>
      </c>
      <c r="E15" s="1">
        <v>2</v>
      </c>
      <c r="F15" s="1">
        <v>6</v>
      </c>
      <c r="G15" s="1">
        <v>5</v>
      </c>
      <c r="H15" s="1">
        <v>2</v>
      </c>
      <c r="I15" s="1">
        <v>2</v>
      </c>
      <c r="J15" s="1">
        <v>3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13.5</v>
      </c>
      <c r="R15">
        <f t="shared" si="10"/>
        <v>19.5</v>
      </c>
      <c r="S15">
        <f t="shared" si="11"/>
        <v>6</v>
      </c>
      <c r="T15" t="str">
        <f>IFERROR(VLOOKUP(A15,Games!$I$2:$I$246,1,FALSE)," ")</f>
        <v xml:space="preserve"> </v>
      </c>
    </row>
    <row r="16" spans="1:20" x14ac:dyDescent="0.25">
      <c r="A16" s="2" t="s">
        <v>393</v>
      </c>
      <c r="B16" s="1">
        <v>1</v>
      </c>
      <c r="C16" s="1">
        <v>0</v>
      </c>
      <c r="D16" s="1">
        <v>0</v>
      </c>
      <c r="E16" s="1">
        <v>0</v>
      </c>
      <c r="F16" s="1">
        <v>6</v>
      </c>
      <c r="G16" s="1">
        <v>3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0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8.5</v>
      </c>
      <c r="R16">
        <f t="shared" si="10"/>
        <v>10.5</v>
      </c>
      <c r="S16">
        <f t="shared" si="11"/>
        <v>2</v>
      </c>
      <c r="T16" t="str">
        <f>IFERROR(VLOOKUP(A16,Games!$I$2:$I$246,1,FALSE)," ")</f>
        <v xml:space="preserve"> </v>
      </c>
    </row>
    <row r="17" spans="1:20" x14ac:dyDescent="0.25">
      <c r="A17" s="2" t="s">
        <v>374</v>
      </c>
      <c r="B17" s="1">
        <v>1</v>
      </c>
      <c r="C17" s="1">
        <v>1</v>
      </c>
      <c r="D17" s="1">
        <v>0</v>
      </c>
      <c r="E17" s="1">
        <v>0</v>
      </c>
      <c r="F17" s="1">
        <v>1</v>
      </c>
      <c r="G17" s="1">
        <v>0</v>
      </c>
      <c r="H17" s="1">
        <v>1</v>
      </c>
      <c r="I17" s="1">
        <v>0</v>
      </c>
      <c r="J17" s="1">
        <v>3</v>
      </c>
      <c r="K17" s="1">
        <v>0</v>
      </c>
      <c r="L17" s="1">
        <v>0</v>
      </c>
      <c r="M17" s="1">
        <v>2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" si="12">(R17-S17)/B17</f>
        <v>-2</v>
      </c>
      <c r="R17">
        <f t="shared" ref="R17" si="13">SUM(M17,I17,H17,(G17*1.5),F17)</f>
        <v>4</v>
      </c>
      <c r="S17">
        <f t="shared" ref="S17" si="14">SUM((J17*2),(K17*3),(L17*4))</f>
        <v>6</v>
      </c>
      <c r="T17" t="str">
        <f>IFERROR(VLOOKUP(A17,Games!$I$2:$I$246,1,FALSE)," ")</f>
        <v xml:space="preserve"> </v>
      </c>
    </row>
    <row r="18" spans="1:20" x14ac:dyDescent="0.25">
      <c r="A18" s="2" t="s">
        <v>335</v>
      </c>
      <c r="B18" s="1">
        <v>1</v>
      </c>
      <c r="C18" s="1">
        <v>0</v>
      </c>
      <c r="D18" s="1">
        <v>0</v>
      </c>
      <c r="E18" s="1">
        <v>2</v>
      </c>
      <c r="F18" s="1">
        <v>4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2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" si="15">(R18-S18)/B18</f>
        <v>7</v>
      </c>
      <c r="R18">
        <f t="shared" ref="R18" si="16">SUM(M18,I18,H18,(G18*1.5),F18)</f>
        <v>7</v>
      </c>
      <c r="S18">
        <f t="shared" ref="S18" si="17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9"/>
    </row>
    <row r="20" spans="1:20" x14ac:dyDescent="0.25">
      <c r="A20" s="24" t="s">
        <v>23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20" x14ac:dyDescent="0.25">
      <c r="A21" s="28" t="s">
        <v>301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20" x14ac:dyDescent="0.25">
      <c r="A22" s="1" t="s">
        <v>10</v>
      </c>
      <c r="B22" s="1" t="s">
        <v>11</v>
      </c>
      <c r="C22" s="1" t="s">
        <v>12</v>
      </c>
      <c r="D22" s="1" t="s">
        <v>13</v>
      </c>
      <c r="E22" s="1" t="s">
        <v>14</v>
      </c>
      <c r="F22" s="1" t="s">
        <v>15</v>
      </c>
      <c r="G22" s="1" t="s">
        <v>16</v>
      </c>
      <c r="H22" s="1" t="s">
        <v>17</v>
      </c>
      <c r="I22" s="1" t="s">
        <v>18</v>
      </c>
      <c r="J22" s="1" t="s">
        <v>19</v>
      </c>
      <c r="K22" s="1" t="s">
        <v>20</v>
      </c>
      <c r="L22" s="1" t="s">
        <v>21</v>
      </c>
      <c r="M22" s="1" t="s">
        <v>22</v>
      </c>
    </row>
    <row r="23" spans="1:20" x14ac:dyDescent="0.25">
      <c r="A23" s="2" t="str">
        <f t="shared" ref="A23:A34" si="18">IF(A4=""," ",A4)</f>
        <v>Adam Llewellyn</v>
      </c>
      <c r="B23" s="1"/>
      <c r="C23" s="3">
        <f t="shared" ref="C23:M23" si="19">IF(ISNUMBER($B4),C4/$B4," ")</f>
        <v>2</v>
      </c>
      <c r="D23" s="3">
        <f t="shared" si="19"/>
        <v>0.15789473684210525</v>
      </c>
      <c r="E23" s="3">
        <f t="shared" si="19"/>
        <v>1.0526315789473684</v>
      </c>
      <c r="F23" s="3">
        <f t="shared" si="19"/>
        <v>4.3684210526315788</v>
      </c>
      <c r="G23" s="3">
        <f t="shared" si="19"/>
        <v>1.2105263157894737</v>
      </c>
      <c r="H23" s="3">
        <f t="shared" si="19"/>
        <v>0.84210526315789469</v>
      </c>
      <c r="I23" s="3">
        <f t="shared" si="19"/>
        <v>0.21052631578947367</v>
      </c>
      <c r="J23" s="3">
        <f t="shared" si="19"/>
        <v>0.89473684210526316</v>
      </c>
      <c r="K23" s="3">
        <f t="shared" si="19"/>
        <v>0</v>
      </c>
      <c r="L23" s="3">
        <f t="shared" si="19"/>
        <v>0</v>
      </c>
      <c r="M23" s="3">
        <f t="shared" si="19"/>
        <v>5.5263157894736841</v>
      </c>
    </row>
    <row r="24" spans="1:20" x14ac:dyDescent="0.25">
      <c r="A24" s="2" t="str">
        <f t="shared" si="18"/>
        <v>Tony Fleming</v>
      </c>
      <c r="B24" s="1"/>
      <c r="C24" s="3">
        <f t="shared" ref="C24:M24" si="20">IF(ISNUMBER($B5),C5/$B5," ")</f>
        <v>3.2352941176470589</v>
      </c>
      <c r="D24" s="3">
        <f t="shared" si="20"/>
        <v>0.52941176470588236</v>
      </c>
      <c r="E24" s="3">
        <f t="shared" si="20"/>
        <v>1.4705882352941178</v>
      </c>
      <c r="F24" s="3">
        <f t="shared" si="20"/>
        <v>5.3529411764705879</v>
      </c>
      <c r="G24" s="3">
        <f t="shared" si="20"/>
        <v>2.0588235294117645</v>
      </c>
      <c r="H24" s="3">
        <f t="shared" si="20"/>
        <v>0.29411764705882354</v>
      </c>
      <c r="I24" s="3">
        <f t="shared" si="20"/>
        <v>0.11764705882352941</v>
      </c>
      <c r="J24" s="3">
        <f t="shared" si="20"/>
        <v>1</v>
      </c>
      <c r="K24" s="3">
        <f t="shared" si="20"/>
        <v>0.11764705882352941</v>
      </c>
      <c r="L24" s="3">
        <f t="shared" si="20"/>
        <v>0</v>
      </c>
      <c r="M24" s="3">
        <f t="shared" si="20"/>
        <v>9.5294117647058822</v>
      </c>
    </row>
    <row r="25" spans="1:20" x14ac:dyDescent="0.25">
      <c r="A25" s="2" t="str">
        <f t="shared" si="18"/>
        <v>Anthony Forlin</v>
      </c>
      <c r="B25" s="1"/>
      <c r="C25" s="3">
        <f t="shared" ref="C25:M25" si="21">IF(ISNUMBER($B6),C6/$B6," ")</f>
        <v>1.2666666666666666</v>
      </c>
      <c r="D25" s="3">
        <f t="shared" si="21"/>
        <v>0.13333333333333333</v>
      </c>
      <c r="E25" s="3">
        <f t="shared" si="21"/>
        <v>0.73333333333333328</v>
      </c>
      <c r="F25" s="3">
        <f t="shared" si="21"/>
        <v>3.2666666666666666</v>
      </c>
      <c r="G25" s="3">
        <f t="shared" si="21"/>
        <v>1.3333333333333333</v>
      </c>
      <c r="H25" s="3">
        <f t="shared" si="21"/>
        <v>0.6</v>
      </c>
      <c r="I25" s="3">
        <f t="shared" si="21"/>
        <v>0.2</v>
      </c>
      <c r="J25" s="3">
        <f t="shared" si="21"/>
        <v>1.7333333333333334</v>
      </c>
      <c r="K25" s="3">
        <f t="shared" si="21"/>
        <v>0</v>
      </c>
      <c r="L25" s="3">
        <f t="shared" si="21"/>
        <v>6.6666666666666666E-2</v>
      </c>
      <c r="M25" s="3">
        <f t="shared" si="21"/>
        <v>3.6666666666666665</v>
      </c>
    </row>
    <row r="26" spans="1:20" x14ac:dyDescent="0.25">
      <c r="A26" s="2" t="str">
        <f t="shared" si="18"/>
        <v>Adrian Tonkovic</v>
      </c>
      <c r="B26" s="1"/>
      <c r="C26" s="3">
        <f t="shared" ref="C26:M26" si="22">IF(ISNUMBER($B7),C7/$B7," ")</f>
        <v>3.9333333333333331</v>
      </c>
      <c r="D26" s="3">
        <f t="shared" si="22"/>
        <v>0.26666666666666666</v>
      </c>
      <c r="E26" s="3">
        <f t="shared" si="22"/>
        <v>1.4666666666666666</v>
      </c>
      <c r="F26" s="3">
        <f t="shared" si="22"/>
        <v>5</v>
      </c>
      <c r="G26" s="3">
        <f t="shared" si="22"/>
        <v>3.0666666666666669</v>
      </c>
      <c r="H26" s="3">
        <f t="shared" si="22"/>
        <v>2.5333333333333332</v>
      </c>
      <c r="I26" s="3">
        <f t="shared" si="22"/>
        <v>6.6666666666666666E-2</v>
      </c>
      <c r="J26" s="3">
        <f t="shared" si="22"/>
        <v>0.46666666666666667</v>
      </c>
      <c r="K26" s="3">
        <f t="shared" si="22"/>
        <v>0</v>
      </c>
      <c r="L26" s="3">
        <f t="shared" si="22"/>
        <v>0</v>
      </c>
      <c r="M26" s="3">
        <f t="shared" si="22"/>
        <v>10.133333333333333</v>
      </c>
    </row>
    <row r="27" spans="1:20" x14ac:dyDescent="0.25">
      <c r="A27" s="2" t="str">
        <f t="shared" si="18"/>
        <v>Graeme Dickson</v>
      </c>
      <c r="B27" s="1"/>
      <c r="C27" s="3">
        <f t="shared" ref="C27:M27" si="23">IF(ISNUMBER($B8),C8/$B8," ")</f>
        <v>1.8</v>
      </c>
      <c r="D27" s="3">
        <f t="shared" si="23"/>
        <v>0.33333333333333331</v>
      </c>
      <c r="E27" s="3">
        <f t="shared" si="23"/>
        <v>0.8</v>
      </c>
      <c r="F27" s="3">
        <f t="shared" si="23"/>
        <v>3.3333333333333335</v>
      </c>
      <c r="G27" s="3">
        <f t="shared" si="23"/>
        <v>2.4666666666666668</v>
      </c>
      <c r="H27" s="3">
        <f t="shared" si="23"/>
        <v>1.1333333333333333</v>
      </c>
      <c r="I27" s="3">
        <f t="shared" si="23"/>
        <v>0.13333333333333333</v>
      </c>
      <c r="J27" s="3">
        <f t="shared" si="23"/>
        <v>1.8</v>
      </c>
      <c r="K27" s="3">
        <f t="shared" si="23"/>
        <v>0</v>
      </c>
      <c r="L27" s="3">
        <f t="shared" si="23"/>
        <v>6.6666666666666666E-2</v>
      </c>
      <c r="M27" s="3">
        <f t="shared" si="23"/>
        <v>5.4</v>
      </c>
    </row>
    <row r="28" spans="1:20" x14ac:dyDescent="0.25">
      <c r="A28" s="2" t="str">
        <f t="shared" si="18"/>
        <v>Ian Meagher</v>
      </c>
      <c r="B28" s="1"/>
      <c r="C28" s="3">
        <f t="shared" ref="C28:M28" si="24">IF(ISNUMBER($B9),C9/$B9," ")</f>
        <v>0.5</v>
      </c>
      <c r="D28" s="3">
        <f t="shared" si="24"/>
        <v>1.0714285714285714</v>
      </c>
      <c r="E28" s="3">
        <f t="shared" si="24"/>
        <v>0.5714285714285714</v>
      </c>
      <c r="F28" s="3">
        <f t="shared" si="24"/>
        <v>3.1428571428571428</v>
      </c>
      <c r="G28" s="3">
        <f t="shared" si="24"/>
        <v>1.5</v>
      </c>
      <c r="H28" s="3">
        <f t="shared" si="24"/>
        <v>1</v>
      </c>
      <c r="I28" s="3">
        <f t="shared" si="24"/>
        <v>0</v>
      </c>
      <c r="J28" s="3">
        <f t="shared" si="24"/>
        <v>1.2857142857142858</v>
      </c>
      <c r="K28" s="3">
        <f t="shared" si="24"/>
        <v>0</v>
      </c>
      <c r="L28" s="3">
        <f t="shared" si="24"/>
        <v>0</v>
      </c>
      <c r="M28" s="3">
        <f t="shared" si="24"/>
        <v>4.7857142857142856</v>
      </c>
    </row>
    <row r="29" spans="1:20" x14ac:dyDescent="0.25">
      <c r="A29" s="2" t="str">
        <f t="shared" si="18"/>
        <v>Steve Rudic</v>
      </c>
      <c r="B29" s="1"/>
      <c r="C29" s="3">
        <f t="shared" ref="C29:M29" si="25">IF(ISNUMBER($B10),C10/$B10," ")</f>
        <v>4.1538461538461542</v>
      </c>
      <c r="D29" s="3">
        <f t="shared" si="25"/>
        <v>0.53846153846153844</v>
      </c>
      <c r="E29" s="3">
        <f t="shared" si="25"/>
        <v>2.4615384615384617</v>
      </c>
      <c r="F29" s="3">
        <f t="shared" si="25"/>
        <v>7.5384615384615383</v>
      </c>
      <c r="G29" s="3">
        <f t="shared" si="25"/>
        <v>1.4615384615384615</v>
      </c>
      <c r="H29" s="3">
        <f t="shared" si="25"/>
        <v>0.69230769230769229</v>
      </c>
      <c r="I29" s="3">
        <f t="shared" si="25"/>
        <v>0.46153846153846156</v>
      </c>
      <c r="J29" s="3">
        <f t="shared" si="25"/>
        <v>1.0769230769230769</v>
      </c>
      <c r="K29" s="3">
        <f t="shared" si="25"/>
        <v>0</v>
      </c>
      <c r="L29" s="3">
        <f t="shared" si="25"/>
        <v>0</v>
      </c>
      <c r="M29" s="3">
        <f t="shared" si="25"/>
        <v>12.384615384615385</v>
      </c>
    </row>
    <row r="30" spans="1:20" x14ac:dyDescent="0.25">
      <c r="A30" s="2" t="str">
        <f t="shared" si="18"/>
        <v>Aidan Tandy</v>
      </c>
      <c r="B30" s="1"/>
      <c r="C30" s="3">
        <f t="shared" ref="C30:M30" si="26">IF(ISNUMBER($B11),C11/$B11," ")</f>
        <v>1.3636363636363635</v>
      </c>
      <c r="D30" s="3">
        <f t="shared" si="26"/>
        <v>0.18181818181818182</v>
      </c>
      <c r="E30" s="3">
        <f t="shared" si="26"/>
        <v>0.54545454545454541</v>
      </c>
      <c r="F30" s="3">
        <f t="shared" si="26"/>
        <v>4.5454545454545459</v>
      </c>
      <c r="G30" s="3">
        <f t="shared" si="26"/>
        <v>1.4545454545454546</v>
      </c>
      <c r="H30" s="3">
        <f t="shared" si="26"/>
        <v>0.90909090909090906</v>
      </c>
      <c r="I30" s="3">
        <f t="shared" si="26"/>
        <v>0.54545454545454541</v>
      </c>
      <c r="J30" s="3">
        <f t="shared" si="26"/>
        <v>2.6363636363636362</v>
      </c>
      <c r="K30" s="3">
        <f t="shared" si="26"/>
        <v>0</v>
      </c>
      <c r="L30" s="3">
        <f t="shared" si="26"/>
        <v>0</v>
      </c>
      <c r="M30" s="3">
        <f t="shared" si="26"/>
        <v>3.8181818181818183</v>
      </c>
    </row>
    <row r="31" spans="1:20" x14ac:dyDescent="0.25">
      <c r="A31" s="2" t="str">
        <f t="shared" si="18"/>
        <v>Darren Roberts</v>
      </c>
      <c r="B31" s="1"/>
      <c r="C31" s="3">
        <f t="shared" ref="C31:M31" si="27">IF(ISNUMBER($B12),C12/$B12," ")</f>
        <v>0</v>
      </c>
      <c r="D31" s="3">
        <f t="shared" si="27"/>
        <v>0.16666666666666666</v>
      </c>
      <c r="E31" s="3">
        <f t="shared" si="27"/>
        <v>0</v>
      </c>
      <c r="F31" s="3">
        <f t="shared" si="27"/>
        <v>1</v>
      </c>
      <c r="G31" s="3">
        <f t="shared" si="27"/>
        <v>0.5</v>
      </c>
      <c r="H31" s="3">
        <f t="shared" si="27"/>
        <v>0.16666666666666666</v>
      </c>
      <c r="I31" s="3">
        <f t="shared" si="27"/>
        <v>0</v>
      </c>
      <c r="J31" s="3">
        <f t="shared" si="27"/>
        <v>0.16666666666666666</v>
      </c>
      <c r="K31" s="3">
        <f t="shared" si="27"/>
        <v>0</v>
      </c>
      <c r="L31" s="3">
        <f t="shared" si="27"/>
        <v>0</v>
      </c>
      <c r="M31" s="3">
        <f t="shared" si="27"/>
        <v>0.5</v>
      </c>
    </row>
    <row r="32" spans="1:20" x14ac:dyDescent="0.25">
      <c r="A32" s="2" t="str">
        <f t="shared" si="18"/>
        <v>Mark North</v>
      </c>
      <c r="B32" s="1"/>
      <c r="C32" s="3">
        <f t="shared" ref="C32:M32" si="28">IF(ISNUMBER($B13),C13/$B13," ")</f>
        <v>1</v>
      </c>
      <c r="D32" s="3">
        <f t="shared" si="28"/>
        <v>0</v>
      </c>
      <c r="E32" s="3">
        <f t="shared" si="28"/>
        <v>0.25</v>
      </c>
      <c r="F32" s="3">
        <f t="shared" si="28"/>
        <v>4.5</v>
      </c>
      <c r="G32" s="3">
        <f t="shared" si="28"/>
        <v>0.75</v>
      </c>
      <c r="H32" s="3">
        <f t="shared" si="28"/>
        <v>0.75</v>
      </c>
      <c r="I32" s="3">
        <f t="shared" si="28"/>
        <v>0.5</v>
      </c>
      <c r="J32" s="3">
        <f t="shared" si="28"/>
        <v>1.75</v>
      </c>
      <c r="K32" s="3">
        <f t="shared" si="28"/>
        <v>0</v>
      </c>
      <c r="L32" s="3">
        <f t="shared" si="28"/>
        <v>0</v>
      </c>
      <c r="M32" s="3">
        <f t="shared" si="28"/>
        <v>2.25</v>
      </c>
    </row>
    <row r="33" spans="1:13" x14ac:dyDescent="0.25">
      <c r="A33" s="2" t="str">
        <f t="shared" si="18"/>
        <v>Shaun Warren</v>
      </c>
      <c r="B33" s="1"/>
      <c r="C33" s="3">
        <f t="shared" ref="C33:M33" si="29">IF(ISNUMBER($B14),C14/$B14," ")</f>
        <v>1.5</v>
      </c>
      <c r="D33" s="3">
        <f t="shared" si="29"/>
        <v>0</v>
      </c>
      <c r="E33" s="3">
        <f t="shared" si="29"/>
        <v>0</v>
      </c>
      <c r="F33" s="3">
        <f t="shared" si="29"/>
        <v>3</v>
      </c>
      <c r="G33" s="3">
        <f t="shared" si="29"/>
        <v>0.5</v>
      </c>
      <c r="H33" s="3">
        <f t="shared" si="29"/>
        <v>0.5</v>
      </c>
      <c r="I33" s="3">
        <f t="shared" si="29"/>
        <v>1.5</v>
      </c>
      <c r="J33" s="3">
        <f t="shared" si="29"/>
        <v>1.5</v>
      </c>
      <c r="K33" s="3">
        <f t="shared" si="29"/>
        <v>0</v>
      </c>
      <c r="L33" s="3">
        <f t="shared" si="29"/>
        <v>0</v>
      </c>
      <c r="M33" s="3">
        <f t="shared" si="29"/>
        <v>3</v>
      </c>
    </row>
    <row r="34" spans="1:13" x14ac:dyDescent="0.25">
      <c r="A34" s="2" t="str">
        <f t="shared" si="18"/>
        <v>Alex Leihart</v>
      </c>
      <c r="B34" s="1"/>
      <c r="C34" s="3">
        <f t="shared" ref="C34:M34" si="30">IF(ISNUMBER($B15),C15/$B15," ")</f>
        <v>0</v>
      </c>
      <c r="D34" s="3">
        <f t="shared" si="30"/>
        <v>0</v>
      </c>
      <c r="E34" s="3">
        <f t="shared" si="30"/>
        <v>2</v>
      </c>
      <c r="F34" s="3">
        <f t="shared" si="30"/>
        <v>6</v>
      </c>
      <c r="G34" s="3">
        <f t="shared" si="30"/>
        <v>5</v>
      </c>
      <c r="H34" s="3">
        <f t="shared" si="30"/>
        <v>2</v>
      </c>
      <c r="I34" s="3">
        <f t="shared" si="30"/>
        <v>2</v>
      </c>
      <c r="J34" s="3">
        <f t="shared" si="30"/>
        <v>3</v>
      </c>
      <c r="K34" s="3">
        <f t="shared" si="30"/>
        <v>0</v>
      </c>
      <c r="L34" s="3">
        <f t="shared" si="30"/>
        <v>0</v>
      </c>
      <c r="M34" s="3">
        <f t="shared" si="30"/>
        <v>2</v>
      </c>
    </row>
    <row r="35" spans="1:13" x14ac:dyDescent="0.25">
      <c r="A35" s="2" t="str">
        <f>IF(A16=""," ",A16)</f>
        <v>Daniel Richardson</v>
      </c>
      <c r="B35" s="1"/>
      <c r="C35" s="3">
        <f t="shared" ref="C35:M35" si="31">IF(ISNUMBER($B16),C16/$B16," ")</f>
        <v>0</v>
      </c>
      <c r="D35" s="3">
        <f t="shared" si="31"/>
        <v>0</v>
      </c>
      <c r="E35" s="3">
        <f t="shared" si="31"/>
        <v>0</v>
      </c>
      <c r="F35" s="3">
        <f t="shared" si="31"/>
        <v>6</v>
      </c>
      <c r="G35" s="3">
        <f t="shared" si="31"/>
        <v>3</v>
      </c>
      <c r="H35" s="3">
        <f t="shared" si="31"/>
        <v>0</v>
      </c>
      <c r="I35" s="3">
        <f t="shared" si="31"/>
        <v>0</v>
      </c>
      <c r="J35" s="3">
        <f t="shared" si="31"/>
        <v>1</v>
      </c>
      <c r="K35" s="3">
        <f t="shared" si="31"/>
        <v>0</v>
      </c>
      <c r="L35" s="3">
        <f t="shared" si="31"/>
        <v>0</v>
      </c>
      <c r="M35" s="3">
        <f t="shared" si="31"/>
        <v>0</v>
      </c>
    </row>
    <row r="36" spans="1:13" x14ac:dyDescent="0.25">
      <c r="A36" s="2" t="str">
        <f>IF(A17=""," ",A17)</f>
        <v>Anthony Tonkovic</v>
      </c>
      <c r="B36" s="1"/>
      <c r="C36" s="3">
        <f t="shared" ref="C36:M37" si="32">IF(ISNUMBER($B17),C17/$B17," ")</f>
        <v>1</v>
      </c>
      <c r="D36" s="3">
        <f t="shared" si="32"/>
        <v>0</v>
      </c>
      <c r="E36" s="3">
        <f t="shared" si="32"/>
        <v>0</v>
      </c>
      <c r="F36" s="3">
        <f t="shared" si="32"/>
        <v>1</v>
      </c>
      <c r="G36" s="3">
        <f t="shared" si="32"/>
        <v>0</v>
      </c>
      <c r="H36" s="3">
        <f t="shared" si="32"/>
        <v>1</v>
      </c>
      <c r="I36" s="3">
        <f t="shared" si="32"/>
        <v>0</v>
      </c>
      <c r="J36" s="3">
        <f t="shared" si="32"/>
        <v>3</v>
      </c>
      <c r="K36" s="3">
        <f t="shared" si="32"/>
        <v>0</v>
      </c>
      <c r="L36" s="3">
        <f t="shared" si="32"/>
        <v>0</v>
      </c>
      <c r="M36" s="3">
        <f t="shared" si="32"/>
        <v>2</v>
      </c>
    </row>
    <row r="37" spans="1:13" x14ac:dyDescent="0.25">
      <c r="A37" s="2" t="str">
        <f>IF(A18=""," ",A18)</f>
        <v>David Pradela</v>
      </c>
      <c r="B37" s="1"/>
      <c r="C37" s="3">
        <f t="shared" si="32"/>
        <v>0</v>
      </c>
      <c r="D37" s="3">
        <f t="shared" si="32"/>
        <v>0</v>
      </c>
      <c r="E37" s="3">
        <f t="shared" si="32"/>
        <v>2</v>
      </c>
      <c r="F37" s="3">
        <f t="shared" si="32"/>
        <v>4</v>
      </c>
      <c r="G37" s="3">
        <f t="shared" si="32"/>
        <v>0</v>
      </c>
      <c r="H37" s="3">
        <f t="shared" si="32"/>
        <v>1</v>
      </c>
      <c r="I37" s="3">
        <f t="shared" si="32"/>
        <v>0</v>
      </c>
      <c r="J37" s="3">
        <f t="shared" si="32"/>
        <v>0</v>
      </c>
      <c r="K37" s="3">
        <f t="shared" si="32"/>
        <v>0</v>
      </c>
      <c r="L37" s="3">
        <f t="shared" si="32"/>
        <v>0</v>
      </c>
      <c r="M37" s="3">
        <f t="shared" si="32"/>
        <v>2</v>
      </c>
    </row>
  </sheetData>
  <mergeCells count="3">
    <mergeCell ref="A20:M20"/>
    <mergeCell ref="A21:M21"/>
    <mergeCell ref="A2:O2"/>
  </mergeCells>
  <conditionalFormatting sqref="A4:A19">
    <cfRule type="expression" dxfId="17" priority="1">
      <formula>EXACT(A4,T4)</formula>
    </cfRule>
    <cfRule type="expression" dxfId="16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T36"/>
  <sheetViews>
    <sheetView workbookViewId="0">
      <selection activeCell="P21" sqref="P21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2" t="s">
        <v>59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0" t="s">
        <v>59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49</v>
      </c>
      <c r="B4" s="1">
        <v>18</v>
      </c>
      <c r="C4" s="1">
        <v>8</v>
      </c>
      <c r="D4" s="1">
        <v>1</v>
      </c>
      <c r="E4" s="1">
        <v>3</v>
      </c>
      <c r="F4" s="1">
        <v>46</v>
      </c>
      <c r="G4" s="1">
        <v>25</v>
      </c>
      <c r="H4" s="1">
        <v>15</v>
      </c>
      <c r="I4" s="1">
        <v>1</v>
      </c>
      <c r="J4" s="1">
        <v>26</v>
      </c>
      <c r="K4" s="1">
        <v>0</v>
      </c>
      <c r="L4" s="1">
        <v>0</v>
      </c>
      <c r="M4" s="1">
        <v>22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3.8611111111111112</v>
      </c>
      <c r="R4">
        <f>SUM(M4,I4,H4,(G4*1.5),F4)</f>
        <v>121.5</v>
      </c>
      <c r="S4">
        <f>SUM((J4*2),(K4*3),(L4*4))</f>
        <v>52</v>
      </c>
      <c r="T4" t="str">
        <f>IFERROR(VLOOKUP(A4,Games!$I$2:$I$246,1,FALSE)," ")</f>
        <v xml:space="preserve"> </v>
      </c>
    </row>
    <row r="5" spans="1:20" x14ac:dyDescent="0.25">
      <c r="A5" s="2" t="s">
        <v>308</v>
      </c>
      <c r="B5" s="1">
        <v>17</v>
      </c>
      <c r="C5" s="1">
        <v>33</v>
      </c>
      <c r="D5" s="1">
        <v>24</v>
      </c>
      <c r="E5" s="1">
        <v>4</v>
      </c>
      <c r="F5" s="1">
        <v>52</v>
      </c>
      <c r="G5" s="1">
        <v>21</v>
      </c>
      <c r="H5" s="1">
        <v>29</v>
      </c>
      <c r="I5" s="1">
        <v>0</v>
      </c>
      <c r="J5" s="1">
        <v>17</v>
      </c>
      <c r="K5" s="1">
        <v>0</v>
      </c>
      <c r="L5" s="1">
        <v>0</v>
      </c>
      <c r="M5" s="1">
        <v>142</v>
      </c>
      <c r="N5" s="1">
        <f>VLOOKUP(A5,Games!$A$2:$D$527,3,FALSE)</f>
        <v>0</v>
      </c>
      <c r="O5" s="1">
        <f>VLOOKUP(A5,Games!$A$2:$D$527,4,FALSE)</f>
        <v>17</v>
      </c>
      <c r="P5" s="3">
        <f t="shared" ref="P5:P10" si="0">(R5-S5)/B5</f>
        <v>12.970588235294118</v>
      </c>
      <c r="R5">
        <f t="shared" ref="R5:R10" si="1">SUM(M5,I5,H5,(G5*1.5),F5)</f>
        <v>254.5</v>
      </c>
      <c r="S5">
        <f t="shared" ref="S5:S10" si="2">SUM((J5*2),(K5*3),(L5*4))</f>
        <v>34</v>
      </c>
      <c r="T5" t="str">
        <f>IFERROR(VLOOKUP(A5,Games!$I$2:$I$246,1,FALSE)," ")</f>
        <v xml:space="preserve"> </v>
      </c>
    </row>
    <row r="6" spans="1:20" x14ac:dyDescent="0.25">
      <c r="A6" s="2" t="s">
        <v>297</v>
      </c>
      <c r="B6" s="1">
        <v>16</v>
      </c>
      <c r="C6" s="1">
        <v>17</v>
      </c>
      <c r="D6" s="1">
        <v>2</v>
      </c>
      <c r="E6" s="1">
        <v>11</v>
      </c>
      <c r="F6" s="1">
        <v>68</v>
      </c>
      <c r="G6" s="1">
        <v>21</v>
      </c>
      <c r="H6" s="1">
        <v>12</v>
      </c>
      <c r="I6" s="1">
        <v>2</v>
      </c>
      <c r="J6" s="1">
        <v>19</v>
      </c>
      <c r="K6" s="1">
        <v>0</v>
      </c>
      <c r="L6" s="1">
        <v>0</v>
      </c>
      <c r="M6" s="1">
        <v>51</v>
      </c>
      <c r="N6" s="1">
        <f>VLOOKUP(A6,Games!$A$2:$D$527,3,FALSE)</f>
        <v>0</v>
      </c>
      <c r="O6" s="1">
        <f>VLOOKUP(A6,Games!$A$2:$D$527,4,FALSE)</f>
        <v>16</v>
      </c>
      <c r="P6" s="3">
        <f t="shared" ref="P6" si="3">(R6-S6)/B6</f>
        <v>7.90625</v>
      </c>
      <c r="R6">
        <f t="shared" si="1"/>
        <v>164.5</v>
      </c>
      <c r="S6">
        <f t="shared" ref="S6" si="4">SUM((J6*2),(K6*3),(L6*4))</f>
        <v>38</v>
      </c>
      <c r="T6" t="str">
        <f>IFERROR(VLOOKUP(A6,Games!$I$2:$I$246,1,FALSE)," ")</f>
        <v xml:space="preserve"> </v>
      </c>
    </row>
    <row r="7" spans="1:20" x14ac:dyDescent="0.25">
      <c r="A7" s="2" t="s">
        <v>295</v>
      </c>
      <c r="B7" s="1">
        <v>16</v>
      </c>
      <c r="C7" s="1">
        <v>38</v>
      </c>
      <c r="D7" s="1">
        <v>29</v>
      </c>
      <c r="E7" s="1">
        <v>34</v>
      </c>
      <c r="F7" s="1">
        <v>43</v>
      </c>
      <c r="G7" s="1">
        <v>27</v>
      </c>
      <c r="H7" s="1">
        <v>17</v>
      </c>
      <c r="I7" s="1">
        <v>1</v>
      </c>
      <c r="J7" s="1">
        <v>20</v>
      </c>
      <c r="K7" s="1">
        <v>0</v>
      </c>
      <c r="L7" s="1">
        <v>0</v>
      </c>
      <c r="M7" s="1">
        <v>197</v>
      </c>
      <c r="N7" s="1">
        <f>VLOOKUP(A7,Games!$A$2:$D$527,3,FALSE)</f>
        <v>0</v>
      </c>
      <c r="O7" s="1">
        <f>VLOOKUP(A7,Games!$A$2:$D$527,4,FALSE)</f>
        <v>16</v>
      </c>
      <c r="P7" s="3">
        <f t="shared" ref="P7" si="5">(R7-S7)/B7</f>
        <v>16.15625</v>
      </c>
      <c r="R7">
        <f t="shared" si="1"/>
        <v>298.5</v>
      </c>
      <c r="S7">
        <f t="shared" ref="S7" si="6">SUM((J7*2),(K7*3),(L7*4))</f>
        <v>40</v>
      </c>
      <c r="T7" t="str">
        <f>IFERROR(VLOOKUP(A7,Games!$I$2:$I$246,1,FALSE)," ")</f>
        <v xml:space="preserve"> </v>
      </c>
    </row>
    <row r="8" spans="1:20" x14ac:dyDescent="0.25">
      <c r="A8" s="2" t="s">
        <v>58</v>
      </c>
      <c r="B8" s="1">
        <v>16</v>
      </c>
      <c r="C8" s="1">
        <v>11</v>
      </c>
      <c r="D8" s="1">
        <v>16</v>
      </c>
      <c r="E8" s="1">
        <v>9</v>
      </c>
      <c r="F8" s="1">
        <v>72</v>
      </c>
      <c r="G8" s="1">
        <v>41</v>
      </c>
      <c r="H8" s="1">
        <v>22</v>
      </c>
      <c r="I8" s="1">
        <v>0</v>
      </c>
      <c r="J8" s="1">
        <v>30</v>
      </c>
      <c r="K8" s="1">
        <v>5</v>
      </c>
      <c r="L8" s="1">
        <v>0</v>
      </c>
      <c r="M8" s="1">
        <v>79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9.96875</v>
      </c>
      <c r="R8">
        <f t="shared" si="1"/>
        <v>234.5</v>
      </c>
      <c r="S8">
        <f t="shared" si="2"/>
        <v>75</v>
      </c>
      <c r="T8" t="str">
        <f>IFERROR(VLOOKUP(A8,Games!$I$2:$I$246,1,FALSE)," ")</f>
        <v xml:space="preserve"> </v>
      </c>
    </row>
    <row r="9" spans="1:20" x14ac:dyDescent="0.25">
      <c r="A9" s="2" t="s">
        <v>296</v>
      </c>
      <c r="B9" s="1">
        <v>14</v>
      </c>
      <c r="C9" s="1">
        <v>30</v>
      </c>
      <c r="D9" s="1">
        <v>9</v>
      </c>
      <c r="E9" s="1">
        <v>12</v>
      </c>
      <c r="F9" s="1">
        <v>76</v>
      </c>
      <c r="G9" s="1">
        <v>17</v>
      </c>
      <c r="H9" s="1">
        <v>13</v>
      </c>
      <c r="I9" s="1">
        <v>25</v>
      </c>
      <c r="J9" s="1">
        <v>14</v>
      </c>
      <c r="K9" s="1">
        <v>0</v>
      </c>
      <c r="L9" s="1">
        <v>0</v>
      </c>
      <c r="M9" s="1">
        <v>99</v>
      </c>
      <c r="N9" s="1">
        <f>VLOOKUP(A9,Games!$A$2:$D$527,3,FALSE)</f>
        <v>0</v>
      </c>
      <c r="O9" s="1">
        <f>VLOOKUP(A9,Games!$A$2:$D$527,4,FALSE)</f>
        <v>14</v>
      </c>
      <c r="P9" s="3">
        <f t="shared" si="0"/>
        <v>15.035714285714286</v>
      </c>
      <c r="R9">
        <f t="shared" si="1"/>
        <v>238.5</v>
      </c>
      <c r="S9">
        <f t="shared" si="2"/>
        <v>28</v>
      </c>
      <c r="T9" t="str">
        <f>IFERROR(VLOOKUP(A9,Games!$I$2:$I$246,1,FALSE)," ")</f>
        <v xml:space="preserve"> </v>
      </c>
    </row>
    <row r="10" spans="1:20" x14ac:dyDescent="0.25">
      <c r="A10" s="2" t="s">
        <v>320</v>
      </c>
      <c r="B10" s="1">
        <v>14</v>
      </c>
      <c r="C10" s="1">
        <v>5</v>
      </c>
      <c r="D10" s="1">
        <v>0</v>
      </c>
      <c r="E10" s="1">
        <v>2</v>
      </c>
      <c r="F10" s="1">
        <v>40</v>
      </c>
      <c r="G10" s="1">
        <v>7</v>
      </c>
      <c r="H10" s="1">
        <v>4</v>
      </c>
      <c r="I10" s="1">
        <v>0</v>
      </c>
      <c r="J10" s="1">
        <v>16</v>
      </c>
      <c r="K10" s="1">
        <v>0</v>
      </c>
      <c r="L10" s="1">
        <v>0</v>
      </c>
      <c r="M10" s="1">
        <v>12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2.4642857142857144</v>
      </c>
      <c r="R10">
        <f t="shared" si="1"/>
        <v>66.5</v>
      </c>
      <c r="S10">
        <f t="shared" si="2"/>
        <v>32</v>
      </c>
      <c r="T10" t="str">
        <f>IFERROR(VLOOKUP(A10,Games!$I$2:$I$246,1,FALSE)," ")</f>
        <v xml:space="preserve"> </v>
      </c>
    </row>
    <row r="11" spans="1:20" x14ac:dyDescent="0.25">
      <c r="A11" s="2" t="s">
        <v>325</v>
      </c>
      <c r="B11" s="1">
        <v>12</v>
      </c>
      <c r="C11" s="1">
        <v>12</v>
      </c>
      <c r="D11" s="1">
        <v>5</v>
      </c>
      <c r="E11" s="1">
        <v>4</v>
      </c>
      <c r="F11" s="1">
        <v>27</v>
      </c>
      <c r="G11" s="1">
        <v>12</v>
      </c>
      <c r="H11" s="1">
        <v>13</v>
      </c>
      <c r="I11" s="1">
        <v>1</v>
      </c>
      <c r="J11" s="1">
        <v>7</v>
      </c>
      <c r="K11" s="1">
        <v>0</v>
      </c>
      <c r="L11" s="1">
        <v>0</v>
      </c>
      <c r="M11" s="1">
        <v>43</v>
      </c>
      <c r="N11" s="1">
        <f>VLOOKUP(A11,Games!$A$2:$D$527,3,FALSE)</f>
        <v>0</v>
      </c>
      <c r="O11" s="1">
        <f>VLOOKUP(A11,Games!$A$2:$D$527,4,FALSE)</f>
        <v>11</v>
      </c>
      <c r="P11" s="3">
        <f t="shared" ref="P11" si="7">(R11-S11)/B11</f>
        <v>7.333333333333333</v>
      </c>
      <c r="R11">
        <f t="shared" ref="R11" si="8">SUM(M11,I11,H11,(G11*1.5),F11)</f>
        <v>102</v>
      </c>
      <c r="S11">
        <f t="shared" ref="S11" si="9">SUM((J11*2),(K11*3),(L11*4))</f>
        <v>14</v>
      </c>
      <c r="T11" t="str">
        <f>IFERROR(VLOOKUP(A11,Games!$I$2:$I$246,1,FALSE)," ")</f>
        <v xml:space="preserve"> </v>
      </c>
    </row>
    <row r="12" spans="1:20" x14ac:dyDescent="0.25">
      <c r="A12" s="2" t="s">
        <v>337</v>
      </c>
      <c r="B12" s="1">
        <v>12</v>
      </c>
      <c r="C12" s="1">
        <v>52</v>
      </c>
      <c r="D12" s="1">
        <v>2</v>
      </c>
      <c r="E12" s="1">
        <v>16</v>
      </c>
      <c r="F12" s="1">
        <v>106</v>
      </c>
      <c r="G12" s="1">
        <v>16</v>
      </c>
      <c r="H12" s="1">
        <v>6</v>
      </c>
      <c r="I12" s="1">
        <v>5</v>
      </c>
      <c r="J12" s="1">
        <v>27</v>
      </c>
      <c r="K12" s="1">
        <v>0</v>
      </c>
      <c r="L12" s="1">
        <v>0</v>
      </c>
      <c r="M12" s="1">
        <v>126</v>
      </c>
      <c r="N12" s="1">
        <f>VLOOKUP(A12,Games!$A$2:$D$527,3,FALSE)</f>
        <v>0</v>
      </c>
      <c r="O12" s="1">
        <f>VLOOKUP(A12,Games!$A$2:$D$527,4,FALSE)</f>
        <v>12</v>
      </c>
      <c r="P12" s="3">
        <f t="shared" ref="P12:P13" si="10">(R12-S12)/B12</f>
        <v>17.75</v>
      </c>
      <c r="R12">
        <f t="shared" ref="R12:R13" si="11">SUM(M12,I12,H12,(G12*1.5),F12)</f>
        <v>267</v>
      </c>
      <c r="S12">
        <f t="shared" ref="S12:S13" si="12">SUM((J12*2),(K12*3),(L12*4))</f>
        <v>54</v>
      </c>
      <c r="T12" t="str">
        <f>IFERROR(VLOOKUP(A12,Games!$I$2:$I$246,1,FALSE)," ")</f>
        <v xml:space="preserve"> </v>
      </c>
    </row>
    <row r="13" spans="1:20" x14ac:dyDescent="0.25">
      <c r="A13" s="2" t="s">
        <v>329</v>
      </c>
      <c r="B13" s="1">
        <v>9</v>
      </c>
      <c r="C13" s="1">
        <v>31</v>
      </c>
      <c r="D13" s="1">
        <v>1</v>
      </c>
      <c r="E13" s="1">
        <v>18</v>
      </c>
      <c r="F13" s="1">
        <v>50</v>
      </c>
      <c r="G13" s="1">
        <v>8</v>
      </c>
      <c r="H13" s="1">
        <v>10</v>
      </c>
      <c r="I13" s="1">
        <v>1</v>
      </c>
      <c r="J13" s="1">
        <v>9</v>
      </c>
      <c r="K13" s="1">
        <v>0</v>
      </c>
      <c r="L13" s="1">
        <v>0</v>
      </c>
      <c r="M13" s="1">
        <v>83</v>
      </c>
      <c r="N13" s="1">
        <f>VLOOKUP(A13,Games!$A$2:$D$527,3,FALSE)</f>
        <v>0</v>
      </c>
      <c r="O13" s="1">
        <f>VLOOKUP(A13,Games!$A$2:$D$527,4,FALSE)</f>
        <v>9</v>
      </c>
      <c r="P13" s="3">
        <f t="shared" si="10"/>
        <v>15.333333333333334</v>
      </c>
      <c r="R13">
        <f t="shared" si="11"/>
        <v>156</v>
      </c>
      <c r="S13">
        <f t="shared" si="12"/>
        <v>18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6" si="13">SUM(M15,I15,H15,(G15*1.5),F15)</f>
        <v>0</v>
      </c>
      <c r="S15">
        <f t="shared" ref="S15:S16" si="14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3"/>
        <v>0</v>
      </c>
      <c r="S16">
        <f t="shared" si="14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:R18" si="15">SUM(M17,I17,H17,(G17*1.5),F17)</f>
        <v>0</v>
      </c>
      <c r="S17">
        <f t="shared" ref="S17:S18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si="15"/>
        <v>0</v>
      </c>
      <c r="S18">
        <f t="shared" si="16"/>
        <v>0</v>
      </c>
      <c r="T18" t="str">
        <f>IFERROR(VLOOKUP(A18,Games!$I$2:$I$246,1,FALSE)," ")</f>
        <v xml:space="preserve"> </v>
      </c>
    </row>
    <row r="19" spans="1:20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31" t="s">
        <v>59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7">IF(A4=""," ",A4)</f>
        <v>Ash Palmer</v>
      </c>
      <c r="B22" s="1"/>
      <c r="C22" s="3">
        <f t="shared" ref="C22:M22" si="18">IF(ISNUMBER($B4),C4/$B4," ")</f>
        <v>0.44444444444444442</v>
      </c>
      <c r="D22" s="3">
        <f t="shared" si="18"/>
        <v>5.5555555555555552E-2</v>
      </c>
      <c r="E22" s="3">
        <f t="shared" si="18"/>
        <v>0.16666666666666666</v>
      </c>
      <c r="F22" s="3">
        <f t="shared" si="18"/>
        <v>2.5555555555555554</v>
      </c>
      <c r="G22" s="3">
        <f t="shared" si="18"/>
        <v>1.3888888888888888</v>
      </c>
      <c r="H22" s="3">
        <f t="shared" si="18"/>
        <v>0.83333333333333337</v>
      </c>
      <c r="I22" s="3">
        <f t="shared" si="18"/>
        <v>5.5555555555555552E-2</v>
      </c>
      <c r="J22" s="3">
        <f t="shared" si="18"/>
        <v>1.4444444444444444</v>
      </c>
      <c r="K22" s="3">
        <f t="shared" si="18"/>
        <v>0</v>
      </c>
      <c r="L22" s="3">
        <f t="shared" si="18"/>
        <v>0</v>
      </c>
      <c r="M22" s="3">
        <f t="shared" si="18"/>
        <v>1.2222222222222223</v>
      </c>
    </row>
    <row r="23" spans="1:20" x14ac:dyDescent="0.25">
      <c r="A23" s="2" t="str">
        <f t="shared" si="17"/>
        <v>John Ciantar</v>
      </c>
      <c r="B23" s="1"/>
      <c r="C23" s="3">
        <f t="shared" ref="C23:M23" si="19">IF(ISNUMBER($B5),C5/$B5," ")</f>
        <v>1.9411764705882353</v>
      </c>
      <c r="D23" s="3">
        <f t="shared" si="19"/>
        <v>1.411764705882353</v>
      </c>
      <c r="E23" s="3">
        <f t="shared" si="19"/>
        <v>0.23529411764705882</v>
      </c>
      <c r="F23" s="3">
        <f t="shared" si="19"/>
        <v>3.0588235294117645</v>
      </c>
      <c r="G23" s="3">
        <f t="shared" si="19"/>
        <v>1.2352941176470589</v>
      </c>
      <c r="H23" s="3">
        <f t="shared" si="19"/>
        <v>1.7058823529411764</v>
      </c>
      <c r="I23" s="3">
        <f t="shared" si="19"/>
        <v>0</v>
      </c>
      <c r="J23" s="3">
        <f t="shared" si="19"/>
        <v>1</v>
      </c>
      <c r="K23" s="3">
        <f t="shared" si="19"/>
        <v>0</v>
      </c>
      <c r="L23" s="3">
        <f t="shared" si="19"/>
        <v>0</v>
      </c>
      <c r="M23" s="3">
        <f t="shared" si="19"/>
        <v>8.3529411764705888</v>
      </c>
    </row>
    <row r="24" spans="1:20" x14ac:dyDescent="0.25">
      <c r="A24" s="2" t="str">
        <f t="shared" si="17"/>
        <v>Heath Galer</v>
      </c>
      <c r="B24" s="1"/>
      <c r="C24" s="3">
        <f t="shared" ref="C24:M24" si="20">IF(ISNUMBER($B6),C6/$B6," ")</f>
        <v>1.0625</v>
      </c>
      <c r="D24" s="3">
        <f t="shared" si="20"/>
        <v>0.125</v>
      </c>
      <c r="E24" s="3">
        <f t="shared" si="20"/>
        <v>0.6875</v>
      </c>
      <c r="F24" s="3">
        <f t="shared" si="20"/>
        <v>4.25</v>
      </c>
      <c r="G24" s="3">
        <f t="shared" si="20"/>
        <v>1.3125</v>
      </c>
      <c r="H24" s="3">
        <f t="shared" si="20"/>
        <v>0.75</v>
      </c>
      <c r="I24" s="3">
        <f t="shared" si="20"/>
        <v>0.125</v>
      </c>
      <c r="J24" s="3">
        <f t="shared" si="20"/>
        <v>1.1875</v>
      </c>
      <c r="K24" s="3">
        <f t="shared" si="20"/>
        <v>0</v>
      </c>
      <c r="L24" s="3">
        <f t="shared" si="20"/>
        <v>0</v>
      </c>
      <c r="M24" s="3">
        <f t="shared" si="20"/>
        <v>3.1875</v>
      </c>
    </row>
    <row r="25" spans="1:20" x14ac:dyDescent="0.25">
      <c r="A25" s="2" t="str">
        <f t="shared" si="17"/>
        <v>Brad Dwyer</v>
      </c>
      <c r="B25" s="1"/>
      <c r="C25" s="3">
        <f t="shared" ref="C25:M25" si="21">IF(ISNUMBER($B7),C7/$B7," ")</f>
        <v>2.375</v>
      </c>
      <c r="D25" s="3">
        <f t="shared" si="21"/>
        <v>1.8125</v>
      </c>
      <c r="E25" s="3">
        <f t="shared" si="21"/>
        <v>2.125</v>
      </c>
      <c r="F25" s="3">
        <f t="shared" si="21"/>
        <v>2.6875</v>
      </c>
      <c r="G25" s="3">
        <f t="shared" si="21"/>
        <v>1.6875</v>
      </c>
      <c r="H25" s="3">
        <f t="shared" si="21"/>
        <v>1.0625</v>
      </c>
      <c r="I25" s="3">
        <f t="shared" si="21"/>
        <v>6.25E-2</v>
      </c>
      <c r="J25" s="3">
        <f t="shared" si="21"/>
        <v>1.25</v>
      </c>
      <c r="K25" s="3">
        <f t="shared" si="21"/>
        <v>0</v>
      </c>
      <c r="L25" s="3">
        <f t="shared" si="21"/>
        <v>0</v>
      </c>
      <c r="M25" s="3">
        <f t="shared" si="21"/>
        <v>12.3125</v>
      </c>
    </row>
    <row r="26" spans="1:20" x14ac:dyDescent="0.25">
      <c r="A26" s="2" t="str">
        <f t="shared" si="17"/>
        <v>Jayson Mesman</v>
      </c>
      <c r="B26" s="1"/>
      <c r="C26" s="3">
        <f t="shared" ref="C26:M26" si="22">IF(ISNUMBER($B8),C8/$B8," ")</f>
        <v>0.6875</v>
      </c>
      <c r="D26" s="3">
        <f t="shared" si="22"/>
        <v>1</v>
      </c>
      <c r="E26" s="3">
        <f t="shared" si="22"/>
        <v>0.5625</v>
      </c>
      <c r="F26" s="3">
        <f t="shared" si="22"/>
        <v>4.5</v>
      </c>
      <c r="G26" s="3">
        <f t="shared" si="22"/>
        <v>2.5625</v>
      </c>
      <c r="H26" s="3">
        <f t="shared" si="22"/>
        <v>1.375</v>
      </c>
      <c r="I26" s="3">
        <f t="shared" si="22"/>
        <v>0</v>
      </c>
      <c r="J26" s="3">
        <f t="shared" si="22"/>
        <v>1.875</v>
      </c>
      <c r="K26" s="3">
        <f t="shared" si="22"/>
        <v>0.3125</v>
      </c>
      <c r="L26" s="3">
        <f t="shared" si="22"/>
        <v>0</v>
      </c>
      <c r="M26" s="3">
        <f t="shared" si="22"/>
        <v>4.9375</v>
      </c>
    </row>
    <row r="27" spans="1:20" x14ac:dyDescent="0.25">
      <c r="A27" s="2" t="str">
        <f t="shared" si="17"/>
        <v>Geoff Parkins</v>
      </c>
      <c r="B27" s="1"/>
      <c r="C27" s="3">
        <f t="shared" ref="C27:M27" si="23">IF(ISNUMBER($B9),C9/$B9," ")</f>
        <v>2.1428571428571428</v>
      </c>
      <c r="D27" s="3">
        <f t="shared" si="23"/>
        <v>0.6428571428571429</v>
      </c>
      <c r="E27" s="3">
        <f t="shared" si="23"/>
        <v>0.8571428571428571</v>
      </c>
      <c r="F27" s="3">
        <f t="shared" si="23"/>
        <v>5.4285714285714288</v>
      </c>
      <c r="G27" s="3">
        <f t="shared" si="23"/>
        <v>1.2142857142857142</v>
      </c>
      <c r="H27" s="3">
        <f t="shared" si="23"/>
        <v>0.9285714285714286</v>
      </c>
      <c r="I27" s="3">
        <f t="shared" si="23"/>
        <v>1.7857142857142858</v>
      </c>
      <c r="J27" s="3">
        <f t="shared" si="23"/>
        <v>1</v>
      </c>
      <c r="K27" s="3">
        <f t="shared" si="23"/>
        <v>0</v>
      </c>
      <c r="L27" s="3">
        <f t="shared" si="23"/>
        <v>0</v>
      </c>
      <c r="M27" s="3">
        <f t="shared" si="23"/>
        <v>7.0714285714285712</v>
      </c>
    </row>
    <row r="28" spans="1:20" x14ac:dyDescent="0.25">
      <c r="A28" s="2" t="str">
        <f t="shared" si="17"/>
        <v>Dave Copley</v>
      </c>
      <c r="B28" s="1"/>
      <c r="C28" s="3">
        <f t="shared" ref="C28:M28" si="24">IF(ISNUMBER($B10),C10/$B10," ")</f>
        <v>0.35714285714285715</v>
      </c>
      <c r="D28" s="3">
        <f t="shared" si="24"/>
        <v>0</v>
      </c>
      <c r="E28" s="3">
        <f t="shared" si="24"/>
        <v>0.14285714285714285</v>
      </c>
      <c r="F28" s="3">
        <f t="shared" si="24"/>
        <v>2.8571428571428572</v>
      </c>
      <c r="G28" s="3">
        <f t="shared" si="24"/>
        <v>0.5</v>
      </c>
      <c r="H28" s="3">
        <f t="shared" si="24"/>
        <v>0.2857142857142857</v>
      </c>
      <c r="I28" s="3">
        <f t="shared" si="24"/>
        <v>0</v>
      </c>
      <c r="J28" s="3">
        <f t="shared" si="24"/>
        <v>1.1428571428571428</v>
      </c>
      <c r="K28" s="3">
        <f t="shared" si="24"/>
        <v>0</v>
      </c>
      <c r="L28" s="3">
        <f t="shared" si="24"/>
        <v>0</v>
      </c>
      <c r="M28" s="3">
        <f t="shared" si="24"/>
        <v>0.8571428571428571</v>
      </c>
    </row>
    <row r="29" spans="1:20" x14ac:dyDescent="0.25">
      <c r="A29" s="2" t="str">
        <f t="shared" si="17"/>
        <v>Mick Withers</v>
      </c>
      <c r="B29" s="1"/>
      <c r="C29" s="3">
        <f t="shared" ref="C29:M29" si="25">IF(ISNUMBER($B11),C11/$B11," ")</f>
        <v>1</v>
      </c>
      <c r="D29" s="3">
        <f t="shared" si="25"/>
        <v>0.41666666666666669</v>
      </c>
      <c r="E29" s="3">
        <f t="shared" si="25"/>
        <v>0.33333333333333331</v>
      </c>
      <c r="F29" s="3">
        <f t="shared" si="25"/>
        <v>2.25</v>
      </c>
      <c r="G29" s="3">
        <f t="shared" si="25"/>
        <v>1</v>
      </c>
      <c r="H29" s="3">
        <f t="shared" si="25"/>
        <v>1.0833333333333333</v>
      </c>
      <c r="I29" s="3">
        <f t="shared" si="25"/>
        <v>8.3333333333333329E-2</v>
      </c>
      <c r="J29" s="3">
        <f t="shared" si="25"/>
        <v>0.58333333333333337</v>
      </c>
      <c r="K29" s="3">
        <f t="shared" si="25"/>
        <v>0</v>
      </c>
      <c r="L29" s="3">
        <f t="shared" si="25"/>
        <v>0</v>
      </c>
      <c r="M29" s="3">
        <f t="shared" si="25"/>
        <v>3.5833333333333335</v>
      </c>
    </row>
    <row r="30" spans="1:20" x14ac:dyDescent="0.25">
      <c r="A30" s="2" t="str">
        <f t="shared" si="17"/>
        <v>Ben Surtees</v>
      </c>
      <c r="B30" s="1"/>
      <c r="C30" s="3">
        <f t="shared" ref="C30:M30" si="26">IF(ISNUMBER($B12),C12/$B12," ")</f>
        <v>4.333333333333333</v>
      </c>
      <c r="D30" s="3">
        <f t="shared" si="26"/>
        <v>0.16666666666666666</v>
      </c>
      <c r="E30" s="3">
        <f t="shared" si="26"/>
        <v>1.3333333333333333</v>
      </c>
      <c r="F30" s="3">
        <f t="shared" si="26"/>
        <v>8.8333333333333339</v>
      </c>
      <c r="G30" s="3">
        <f t="shared" si="26"/>
        <v>1.3333333333333333</v>
      </c>
      <c r="H30" s="3">
        <f t="shared" si="26"/>
        <v>0.5</v>
      </c>
      <c r="I30" s="3">
        <f t="shared" si="26"/>
        <v>0.41666666666666669</v>
      </c>
      <c r="J30" s="3">
        <f t="shared" si="26"/>
        <v>2.25</v>
      </c>
      <c r="K30" s="3">
        <f t="shared" si="26"/>
        <v>0</v>
      </c>
      <c r="L30" s="3">
        <f t="shared" si="26"/>
        <v>0</v>
      </c>
      <c r="M30" s="3">
        <f t="shared" si="26"/>
        <v>10.5</v>
      </c>
    </row>
    <row r="31" spans="1:20" x14ac:dyDescent="0.25">
      <c r="A31" s="2" t="str">
        <f t="shared" si="17"/>
        <v>Garang Bul</v>
      </c>
      <c r="B31" s="1"/>
      <c r="C31" s="3">
        <f t="shared" ref="C31:M31" si="27">IF(ISNUMBER($B13),C13/$B13," ")</f>
        <v>3.4444444444444446</v>
      </c>
      <c r="D31" s="3">
        <f t="shared" si="27"/>
        <v>0.1111111111111111</v>
      </c>
      <c r="E31" s="3">
        <f t="shared" si="27"/>
        <v>2</v>
      </c>
      <c r="F31" s="3">
        <f t="shared" si="27"/>
        <v>5.5555555555555554</v>
      </c>
      <c r="G31" s="3">
        <f t="shared" si="27"/>
        <v>0.88888888888888884</v>
      </c>
      <c r="H31" s="3">
        <f t="shared" si="27"/>
        <v>1.1111111111111112</v>
      </c>
      <c r="I31" s="3">
        <f t="shared" si="27"/>
        <v>0.1111111111111111</v>
      </c>
      <c r="J31" s="3">
        <f t="shared" si="27"/>
        <v>1</v>
      </c>
      <c r="K31" s="3">
        <f t="shared" si="27"/>
        <v>0</v>
      </c>
      <c r="L31" s="3">
        <f t="shared" si="27"/>
        <v>0</v>
      </c>
      <c r="M31" s="3">
        <f t="shared" si="27"/>
        <v>9.2222222222222214</v>
      </c>
    </row>
    <row r="32" spans="1:20" x14ac:dyDescent="0.25">
      <c r="A32" s="2" t="str">
        <f t="shared" si="17"/>
        <v xml:space="preserve"> </v>
      </c>
      <c r="B32" s="1"/>
      <c r="C32" s="3" t="str">
        <f t="shared" ref="C32:M32" si="28">IF(ISNUMBER($B14),C14/$B14," ")</f>
        <v xml:space="preserve"> </v>
      </c>
      <c r="D32" s="3" t="str">
        <f t="shared" si="28"/>
        <v xml:space="preserve"> </v>
      </c>
      <c r="E32" s="3" t="str">
        <f t="shared" si="28"/>
        <v xml:space="preserve"> </v>
      </c>
      <c r="F32" s="3" t="str">
        <f t="shared" si="28"/>
        <v xml:space="preserve"> </v>
      </c>
      <c r="G32" s="3" t="str">
        <f t="shared" si="28"/>
        <v xml:space="preserve"> </v>
      </c>
      <c r="H32" s="3" t="str">
        <f t="shared" si="28"/>
        <v xml:space="preserve"> </v>
      </c>
      <c r="I32" s="3" t="str">
        <f t="shared" si="28"/>
        <v xml:space="preserve"> </v>
      </c>
      <c r="J32" s="3" t="str">
        <f t="shared" si="28"/>
        <v xml:space="preserve"> </v>
      </c>
      <c r="K32" s="3" t="str">
        <f t="shared" si="28"/>
        <v xml:space="preserve"> </v>
      </c>
      <c r="L32" s="3" t="str">
        <f t="shared" si="28"/>
        <v xml:space="preserve"> </v>
      </c>
      <c r="M32" s="3" t="str">
        <f t="shared" si="28"/>
        <v xml:space="preserve"> </v>
      </c>
    </row>
    <row r="33" spans="1:13" x14ac:dyDescent="0.25">
      <c r="A33" s="2" t="str">
        <f t="shared" si="17"/>
        <v xml:space="preserve"> </v>
      </c>
      <c r="B33" s="1"/>
      <c r="C33" s="3" t="str">
        <f t="shared" ref="C33:M33" si="29">IF(ISNUMBER($B15),C15/$B15," ")</f>
        <v xml:space="preserve"> </v>
      </c>
      <c r="D33" s="3" t="str">
        <f t="shared" si="29"/>
        <v xml:space="preserve"> </v>
      </c>
      <c r="E33" s="3" t="str">
        <f t="shared" si="29"/>
        <v xml:space="preserve"> </v>
      </c>
      <c r="F33" s="3" t="str">
        <f t="shared" si="29"/>
        <v xml:space="preserve"> </v>
      </c>
      <c r="G33" s="3" t="str">
        <f t="shared" si="29"/>
        <v xml:space="preserve"> </v>
      </c>
      <c r="H33" s="3" t="str">
        <f t="shared" si="29"/>
        <v xml:space="preserve"> </v>
      </c>
      <c r="I33" s="3" t="str">
        <f t="shared" si="29"/>
        <v xml:space="preserve"> </v>
      </c>
      <c r="J33" s="3" t="str">
        <f t="shared" si="29"/>
        <v xml:space="preserve"> </v>
      </c>
      <c r="K33" s="3" t="str">
        <f t="shared" si="29"/>
        <v xml:space="preserve"> </v>
      </c>
      <c r="L33" s="3" t="str">
        <f t="shared" si="29"/>
        <v xml:space="preserve"> </v>
      </c>
      <c r="M33" s="3" t="str">
        <f t="shared" si="29"/>
        <v xml:space="preserve"> </v>
      </c>
    </row>
    <row r="34" spans="1:13" x14ac:dyDescent="0.25">
      <c r="A34" s="2" t="str">
        <f t="shared" si="17"/>
        <v xml:space="preserve"> </v>
      </c>
      <c r="B34" s="1"/>
      <c r="C34" s="3" t="str">
        <f t="shared" ref="C34:M34" si="30">IF(ISNUMBER($B16),C16/$B16," ")</f>
        <v xml:space="preserve"> </v>
      </c>
      <c r="D34" s="3" t="str">
        <f t="shared" si="30"/>
        <v xml:space="preserve"> </v>
      </c>
      <c r="E34" s="3" t="str">
        <f t="shared" si="30"/>
        <v xml:space="preserve"> </v>
      </c>
      <c r="F34" s="3" t="str">
        <f t="shared" si="30"/>
        <v xml:space="preserve"> </v>
      </c>
      <c r="G34" s="3" t="str">
        <f t="shared" si="30"/>
        <v xml:space="preserve"> </v>
      </c>
      <c r="H34" s="3" t="str">
        <f t="shared" si="30"/>
        <v xml:space="preserve"> </v>
      </c>
      <c r="I34" s="3" t="str">
        <f t="shared" si="30"/>
        <v xml:space="preserve"> </v>
      </c>
      <c r="J34" s="3" t="str">
        <f t="shared" si="30"/>
        <v xml:space="preserve"> </v>
      </c>
      <c r="K34" s="3" t="str">
        <f t="shared" si="30"/>
        <v xml:space="preserve"> </v>
      </c>
      <c r="L34" s="3" t="str">
        <f t="shared" si="30"/>
        <v xml:space="preserve"> </v>
      </c>
      <c r="M34" s="3" t="str">
        <f t="shared" si="30"/>
        <v xml:space="preserve"> </v>
      </c>
    </row>
    <row r="35" spans="1:13" x14ac:dyDescent="0.25">
      <c r="A35" s="2" t="str">
        <f t="shared" si="17"/>
        <v xml:space="preserve"> </v>
      </c>
      <c r="B35" s="1"/>
      <c r="C35" s="3" t="str">
        <f t="shared" ref="C35:M36" si="31">IF(ISNUMBER($B17),C17/$B17," ")</f>
        <v xml:space="preserve"> </v>
      </c>
      <c r="D35" s="3" t="str">
        <f t="shared" si="31"/>
        <v xml:space="preserve"> </v>
      </c>
      <c r="E35" s="3" t="str">
        <f t="shared" si="31"/>
        <v xml:space="preserve"> </v>
      </c>
      <c r="F35" s="3" t="str">
        <f t="shared" si="31"/>
        <v xml:space="preserve"> </v>
      </c>
      <c r="G35" s="3" t="str">
        <f t="shared" si="31"/>
        <v xml:space="preserve"> </v>
      </c>
      <c r="H35" s="3" t="str">
        <f t="shared" si="31"/>
        <v xml:space="preserve"> </v>
      </c>
      <c r="I35" s="3" t="str">
        <f t="shared" si="31"/>
        <v xml:space="preserve"> </v>
      </c>
      <c r="J35" s="3" t="str">
        <f t="shared" si="31"/>
        <v xml:space="preserve"> </v>
      </c>
      <c r="K35" s="3" t="str">
        <f t="shared" si="31"/>
        <v xml:space="preserve"> </v>
      </c>
      <c r="L35" s="3" t="str">
        <f t="shared" si="31"/>
        <v xml:space="preserve"> </v>
      </c>
      <c r="M35" s="3" t="str">
        <f t="shared" si="31"/>
        <v xml:space="preserve"> </v>
      </c>
    </row>
    <row r="36" spans="1:13" x14ac:dyDescent="0.25">
      <c r="A36" s="2" t="str">
        <f t="shared" si="17"/>
        <v xml:space="preserve"> </v>
      </c>
      <c r="B36" s="1"/>
      <c r="C36" s="3" t="str">
        <f t="shared" si="31"/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P2"/>
  </mergeCells>
  <conditionalFormatting sqref="A4:A18">
    <cfRule type="expression" dxfId="15" priority="15">
      <formula>EXACT(A4,T4)</formula>
    </cfRule>
    <cfRule type="expression" dxfId="14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1:T42"/>
  <sheetViews>
    <sheetView workbookViewId="0">
      <selection activeCell="V9" sqref="V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2" width="9.140625" customWidth="1"/>
  </cols>
  <sheetData>
    <row r="1" spans="1:20" x14ac:dyDescent="0.25">
      <c r="A1" t="s">
        <v>302</v>
      </c>
    </row>
    <row r="2" spans="1:20" x14ac:dyDescent="0.25">
      <c r="A2" s="35" t="s">
        <v>338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  <c r="Q2" s="10" t="s">
        <v>338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341</v>
      </c>
      <c r="B4" s="1">
        <v>18</v>
      </c>
      <c r="C4" s="1">
        <v>23</v>
      </c>
      <c r="D4" s="1">
        <v>43</v>
      </c>
      <c r="E4" s="1">
        <v>3</v>
      </c>
      <c r="F4" s="1">
        <v>44</v>
      </c>
      <c r="G4" s="1">
        <v>29</v>
      </c>
      <c r="H4" s="1">
        <v>29</v>
      </c>
      <c r="I4" s="1">
        <v>1</v>
      </c>
      <c r="J4" s="1">
        <v>11</v>
      </c>
      <c r="K4" s="1">
        <v>0</v>
      </c>
      <c r="L4" s="1">
        <v>0</v>
      </c>
      <c r="M4" s="1">
        <v>178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15.194444444444445</v>
      </c>
      <c r="R4">
        <f>SUM(M4,I4,H4,(G4*1.5),F4)</f>
        <v>295.5</v>
      </c>
      <c r="S4">
        <f>SUM((J4*2),(K4*3),(L4*4))</f>
        <v>22</v>
      </c>
      <c r="T4" t="str">
        <f>IFERROR(VLOOKUP(A4,Games!$I$2:$I$246,1,FALSE)," ")</f>
        <v xml:space="preserve"> </v>
      </c>
    </row>
    <row r="5" spans="1:20" x14ac:dyDescent="0.25">
      <c r="A5" s="2" t="s">
        <v>267</v>
      </c>
      <c r="B5" s="1">
        <v>16</v>
      </c>
      <c r="C5" s="1">
        <v>37</v>
      </c>
      <c r="D5" s="1">
        <v>54</v>
      </c>
      <c r="E5" s="1">
        <v>26</v>
      </c>
      <c r="F5" s="1">
        <v>55</v>
      </c>
      <c r="G5" s="1">
        <v>25</v>
      </c>
      <c r="H5" s="1">
        <v>12</v>
      </c>
      <c r="I5" s="1">
        <v>1</v>
      </c>
      <c r="J5" s="1">
        <v>19</v>
      </c>
      <c r="K5" s="1">
        <v>0</v>
      </c>
      <c r="L5" s="1">
        <v>0</v>
      </c>
      <c r="M5" s="1">
        <v>262</v>
      </c>
      <c r="N5" s="1">
        <f>VLOOKUP(A5,Games!$A$2:$D$527,3,FALSE)</f>
        <v>0</v>
      </c>
      <c r="O5" s="1">
        <f>VLOOKUP(A5,Games!$A$2:$D$527,4,FALSE)</f>
        <v>16</v>
      </c>
      <c r="P5" s="3">
        <f t="shared" ref="P5:P10" si="0">(R5-S5)/B5</f>
        <v>20.59375</v>
      </c>
      <c r="R5">
        <f t="shared" ref="R5:R10" si="1">SUM(M5,I5,H5,(G5*1.5),F5)</f>
        <v>367.5</v>
      </c>
      <c r="S5">
        <f t="shared" ref="S5:S10" si="2">SUM((J5*2),(K5*3),(L5*4))</f>
        <v>38</v>
      </c>
      <c r="T5" t="str">
        <f>IFERROR(VLOOKUP(A5,Games!$I$2:$I$246,1,FALSE)," ")</f>
        <v>Mathew Jenson</v>
      </c>
    </row>
    <row r="6" spans="1:20" x14ac:dyDescent="0.25">
      <c r="A6" s="2" t="s">
        <v>190</v>
      </c>
      <c r="B6" s="1">
        <v>15</v>
      </c>
      <c r="C6" s="1">
        <v>28</v>
      </c>
      <c r="D6" s="1">
        <v>12</v>
      </c>
      <c r="E6" s="1">
        <v>10</v>
      </c>
      <c r="F6" s="1">
        <v>120</v>
      </c>
      <c r="G6" s="1">
        <v>32</v>
      </c>
      <c r="H6" s="1">
        <v>23</v>
      </c>
      <c r="I6" s="1">
        <v>11</v>
      </c>
      <c r="J6" s="1">
        <v>33</v>
      </c>
      <c r="K6" s="1">
        <v>0</v>
      </c>
      <c r="L6" s="1">
        <v>0</v>
      </c>
      <c r="M6" s="1">
        <v>102</v>
      </c>
      <c r="N6" s="1">
        <f>VLOOKUP(A6,Games!$A$2:$D$527,3,FALSE)</f>
        <v>0</v>
      </c>
      <c r="O6" s="1">
        <f>VLOOKUP(A6,Games!$A$2:$D$527,4,FALSE)</f>
        <v>15</v>
      </c>
      <c r="P6" s="3">
        <f t="shared" si="0"/>
        <v>15.866666666666667</v>
      </c>
      <c r="R6">
        <f t="shared" si="1"/>
        <v>304</v>
      </c>
      <c r="S6">
        <f t="shared" si="2"/>
        <v>66</v>
      </c>
      <c r="T6" t="str">
        <f>IFERROR(VLOOKUP(A6,Games!$I$2:$I$246,1,FALSE)," ")</f>
        <v>Jordon Benson</v>
      </c>
    </row>
    <row r="7" spans="1:20" x14ac:dyDescent="0.25">
      <c r="A7" s="2" t="s">
        <v>342</v>
      </c>
      <c r="B7" s="1">
        <v>14</v>
      </c>
      <c r="C7" s="1">
        <v>28</v>
      </c>
      <c r="D7" s="1">
        <v>1</v>
      </c>
      <c r="E7" s="1">
        <v>6</v>
      </c>
      <c r="F7" s="1">
        <v>60</v>
      </c>
      <c r="G7" s="1">
        <v>16</v>
      </c>
      <c r="H7" s="1">
        <v>6</v>
      </c>
      <c r="I7" s="1">
        <v>2</v>
      </c>
      <c r="J7" s="1">
        <v>15</v>
      </c>
      <c r="K7" s="1">
        <v>0</v>
      </c>
      <c r="L7" s="1">
        <v>0</v>
      </c>
      <c r="M7" s="1">
        <v>65</v>
      </c>
      <c r="N7" s="1">
        <f>VLOOKUP(A7,Games!$A$2:$D$527,3,FALSE)</f>
        <v>0</v>
      </c>
      <c r="O7" s="1">
        <f>VLOOKUP(A7,Games!$A$2:$D$527,4,FALSE)</f>
        <v>14</v>
      </c>
      <c r="P7" s="3">
        <f t="shared" si="0"/>
        <v>9.0714285714285712</v>
      </c>
      <c r="R7">
        <f t="shared" si="1"/>
        <v>157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346</v>
      </c>
      <c r="B8" s="1">
        <v>14</v>
      </c>
      <c r="C8" s="1">
        <v>6</v>
      </c>
      <c r="D8" s="1">
        <v>0</v>
      </c>
      <c r="E8" s="1">
        <v>0</v>
      </c>
      <c r="F8" s="1">
        <v>72</v>
      </c>
      <c r="G8" s="1">
        <v>10</v>
      </c>
      <c r="H8" s="1">
        <v>5</v>
      </c>
      <c r="I8" s="1">
        <v>2</v>
      </c>
      <c r="J8" s="1">
        <v>17</v>
      </c>
      <c r="K8" s="1">
        <v>0</v>
      </c>
      <c r="L8" s="1">
        <v>0</v>
      </c>
      <c r="M8" s="1">
        <v>12</v>
      </c>
      <c r="N8" s="1">
        <f>VLOOKUP(A8,Games!$A$2:$D$527,3,FALSE)</f>
        <v>0</v>
      </c>
      <c r="O8" s="1">
        <f>VLOOKUP(A8,Games!$A$2:$D$527,4,FALSE)</f>
        <v>14</v>
      </c>
      <c r="P8" s="3">
        <f t="shared" si="0"/>
        <v>5.1428571428571432</v>
      </c>
      <c r="R8">
        <f t="shared" si="1"/>
        <v>106</v>
      </c>
      <c r="S8">
        <f t="shared" si="2"/>
        <v>34</v>
      </c>
      <c r="T8" t="str">
        <f>IFERROR(VLOOKUP(A8,Games!$I$2:$I$246,1,FALSE)," ")</f>
        <v xml:space="preserve"> </v>
      </c>
    </row>
    <row r="9" spans="1:20" x14ac:dyDescent="0.25">
      <c r="A9" s="2" t="s">
        <v>344</v>
      </c>
      <c r="B9" s="1">
        <v>14</v>
      </c>
      <c r="C9" s="1">
        <v>12</v>
      </c>
      <c r="D9" s="1">
        <v>2</v>
      </c>
      <c r="E9" s="1">
        <v>5</v>
      </c>
      <c r="F9" s="1">
        <v>76</v>
      </c>
      <c r="G9" s="1">
        <v>15</v>
      </c>
      <c r="H9" s="1">
        <v>17</v>
      </c>
      <c r="I9" s="1">
        <v>2</v>
      </c>
      <c r="J9" s="1">
        <v>31</v>
      </c>
      <c r="K9" s="1">
        <v>0</v>
      </c>
      <c r="L9" s="1">
        <v>1</v>
      </c>
      <c r="M9" s="1">
        <v>35</v>
      </c>
      <c r="N9" s="1">
        <f>VLOOKUP(A9,Games!$A$2:$D$527,3,FALSE)</f>
        <v>0</v>
      </c>
      <c r="O9" s="1">
        <f>VLOOKUP(A9,Games!$A$2:$D$527,4,FALSE)</f>
        <v>14</v>
      </c>
      <c r="P9" s="3">
        <f t="shared" si="0"/>
        <v>6.1785714285714288</v>
      </c>
      <c r="R9">
        <f t="shared" si="1"/>
        <v>152.5</v>
      </c>
      <c r="S9">
        <f t="shared" si="2"/>
        <v>66</v>
      </c>
      <c r="T9" t="str">
        <f>IFERROR(VLOOKUP(A9,Games!$I$2:$I$246,1,FALSE)," ")</f>
        <v xml:space="preserve"> </v>
      </c>
    </row>
    <row r="10" spans="1:20" x14ac:dyDescent="0.25">
      <c r="A10" s="2" t="s">
        <v>345</v>
      </c>
      <c r="B10" s="1">
        <v>11</v>
      </c>
      <c r="C10" s="1">
        <v>1</v>
      </c>
      <c r="D10" s="1">
        <v>0</v>
      </c>
      <c r="E10" s="1">
        <v>1</v>
      </c>
      <c r="F10" s="1">
        <v>16</v>
      </c>
      <c r="G10" s="1">
        <v>4</v>
      </c>
      <c r="H10" s="1">
        <v>6</v>
      </c>
      <c r="I10" s="1">
        <v>0</v>
      </c>
      <c r="J10" s="1">
        <v>7</v>
      </c>
      <c r="K10" s="1">
        <v>0</v>
      </c>
      <c r="L10" s="1">
        <v>0</v>
      </c>
      <c r="M10" s="1">
        <v>3</v>
      </c>
      <c r="N10" s="1">
        <f>VLOOKUP(A10,Games!$A$2:$D$527,3,FALSE)</f>
        <v>0</v>
      </c>
      <c r="O10" s="1">
        <f>VLOOKUP(A10,Games!$A$2:$D$527,4,FALSE)</f>
        <v>11</v>
      </c>
      <c r="P10" s="3">
        <f t="shared" si="0"/>
        <v>1.5454545454545454</v>
      </c>
      <c r="R10">
        <f t="shared" si="1"/>
        <v>31</v>
      </c>
      <c r="S10">
        <f t="shared" si="2"/>
        <v>14</v>
      </c>
      <c r="T10" t="str">
        <f>IFERROR(VLOOKUP(A10,Games!$I$2:$I$246,1,FALSE)," ")</f>
        <v xml:space="preserve"> </v>
      </c>
    </row>
    <row r="11" spans="1:20" x14ac:dyDescent="0.25">
      <c r="A11" s="2" t="s">
        <v>343</v>
      </c>
      <c r="B11" s="1">
        <v>9</v>
      </c>
      <c r="C11" s="1">
        <v>3</v>
      </c>
      <c r="D11" s="1">
        <v>1</v>
      </c>
      <c r="E11" s="1">
        <v>0</v>
      </c>
      <c r="F11" s="1">
        <v>17</v>
      </c>
      <c r="G11" s="1">
        <v>5</v>
      </c>
      <c r="H11" s="1">
        <v>3</v>
      </c>
      <c r="I11" s="1">
        <v>1</v>
      </c>
      <c r="J11" s="1">
        <v>3</v>
      </c>
      <c r="K11" s="1">
        <v>0</v>
      </c>
      <c r="L11" s="1">
        <v>0</v>
      </c>
      <c r="M11" s="1">
        <v>9</v>
      </c>
      <c r="N11" s="1">
        <f>VLOOKUP(A11,Games!$A$2:$D$527,3,FALSE)</f>
        <v>0</v>
      </c>
      <c r="O11" s="1">
        <f>VLOOKUP(A11,Games!$A$2:$D$527,4,FALSE)</f>
        <v>9</v>
      </c>
      <c r="P11" s="3">
        <f t="shared" ref="P11:P12" si="3">(R11-S11)/B11</f>
        <v>3.5</v>
      </c>
      <c r="R11">
        <f t="shared" ref="R11:R12" si="4">SUM(M11,I11,H11,(G11*1.5),F11)</f>
        <v>37.5</v>
      </c>
      <c r="S11">
        <f t="shared" ref="S11:S12" si="5">SUM((J11*2),(K11*3),(L11*4))</f>
        <v>6</v>
      </c>
      <c r="T11" t="str">
        <f>IFERROR(VLOOKUP(A11,Games!$I$2:$I$246,1,FALSE)," ")</f>
        <v xml:space="preserve"> </v>
      </c>
    </row>
    <row r="12" spans="1:20" x14ac:dyDescent="0.25">
      <c r="A12" s="2" t="s">
        <v>340</v>
      </c>
      <c r="B12" s="1">
        <v>9</v>
      </c>
      <c r="C12" s="1">
        <v>9</v>
      </c>
      <c r="D12" s="1">
        <v>1</v>
      </c>
      <c r="E12" s="1">
        <v>4</v>
      </c>
      <c r="F12" s="1">
        <v>67</v>
      </c>
      <c r="G12" s="1">
        <v>11</v>
      </c>
      <c r="H12" s="1">
        <v>8</v>
      </c>
      <c r="I12" s="1">
        <v>9</v>
      </c>
      <c r="J12" s="1">
        <v>13</v>
      </c>
      <c r="K12" s="1">
        <v>1</v>
      </c>
      <c r="L12" s="1">
        <v>0</v>
      </c>
      <c r="M12" s="1">
        <v>25</v>
      </c>
      <c r="N12" s="1">
        <f>VLOOKUP(A12,Games!$A$2:$D$527,3,FALSE)</f>
        <v>0</v>
      </c>
      <c r="O12" s="1">
        <f>VLOOKUP(A12,Games!$A$2:$D$527,4,FALSE)</f>
        <v>9</v>
      </c>
      <c r="P12" s="3">
        <f t="shared" si="3"/>
        <v>10.722222222222221</v>
      </c>
      <c r="R12">
        <f t="shared" si="4"/>
        <v>125.5</v>
      </c>
      <c r="S12">
        <f t="shared" si="5"/>
        <v>29</v>
      </c>
      <c r="T12" t="str">
        <f>IFERROR(VLOOKUP(A12,Games!$I$2:$I$246,1,FALSE)," ")</f>
        <v xml:space="preserve"> </v>
      </c>
    </row>
    <row r="13" spans="1:20" x14ac:dyDescent="0.25">
      <c r="A13" s="2" t="s">
        <v>326</v>
      </c>
      <c r="B13" s="1">
        <v>4</v>
      </c>
      <c r="C13" s="1">
        <v>8</v>
      </c>
      <c r="D13" s="1">
        <v>6</v>
      </c>
      <c r="E13" s="1">
        <v>2</v>
      </c>
      <c r="F13" s="1">
        <v>14</v>
      </c>
      <c r="G13" s="1">
        <v>9</v>
      </c>
      <c r="H13" s="1">
        <v>10</v>
      </c>
      <c r="I13" s="1">
        <v>0</v>
      </c>
      <c r="J13" s="1">
        <v>2</v>
      </c>
      <c r="K13" s="1">
        <v>0</v>
      </c>
      <c r="L13" s="1">
        <v>0</v>
      </c>
      <c r="M13" s="1">
        <v>36</v>
      </c>
      <c r="N13" s="1">
        <f>VLOOKUP(A13,Games!$A$2:$D$527,3,FALSE)</f>
        <v>0</v>
      </c>
      <c r="O13" s="1">
        <f>VLOOKUP(A13,Games!$A$2:$D$527,4,FALSE)</f>
        <v>4</v>
      </c>
      <c r="P13" s="3">
        <f t="shared" ref="P13" si="6">(R13-S13)/B13</f>
        <v>17.375</v>
      </c>
      <c r="R13">
        <f t="shared" ref="R13" si="7">SUM(M13,I13,H13,(G13*1.5),F13)</f>
        <v>73.5</v>
      </c>
      <c r="S13">
        <f t="shared" ref="S13" si="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390</v>
      </c>
      <c r="B14" s="1">
        <v>3</v>
      </c>
      <c r="C14" s="1">
        <v>1</v>
      </c>
      <c r="D14" s="1">
        <v>0</v>
      </c>
      <c r="E14" s="1">
        <v>0</v>
      </c>
      <c r="F14" s="1">
        <v>11</v>
      </c>
      <c r="G14" s="1">
        <v>0</v>
      </c>
      <c r="H14" s="1">
        <v>1</v>
      </c>
      <c r="I14" s="1">
        <v>0</v>
      </c>
      <c r="J14" s="1">
        <v>2</v>
      </c>
      <c r="K14" s="1">
        <v>0</v>
      </c>
      <c r="L14" s="1">
        <v>0</v>
      </c>
      <c r="M14" s="1">
        <v>2</v>
      </c>
      <c r="N14" s="1">
        <f>VLOOKUP(A14,Games!$A$2:$D$527,3,FALSE)</f>
        <v>0</v>
      </c>
      <c r="O14" s="1">
        <f>VLOOKUP(A14,Games!$A$2:$D$527,4,FALSE)</f>
        <v>3</v>
      </c>
      <c r="P14" s="3">
        <f t="shared" ref="P14:P20" si="9">(R14-S14)/B14</f>
        <v>3.3333333333333335</v>
      </c>
      <c r="R14">
        <f t="shared" ref="R14:R20" si="10">SUM(M14,I14,H14,(G14*1.5),F14)</f>
        <v>14</v>
      </c>
      <c r="S14">
        <f t="shared" ref="S14:S20" si="11">SUM((J14*2),(K14*3),(L14*4))</f>
        <v>4</v>
      </c>
      <c r="T14" t="str">
        <f>IFERROR(VLOOKUP(A14,Games!$I$2:$I$246,1,FALSE)," ")</f>
        <v xml:space="preserve"> </v>
      </c>
    </row>
    <row r="15" spans="1:20" x14ac:dyDescent="0.25">
      <c r="A15" s="2" t="s">
        <v>347</v>
      </c>
      <c r="B15" s="1">
        <v>2</v>
      </c>
      <c r="C15" s="1">
        <v>0</v>
      </c>
      <c r="D15" s="1">
        <v>1</v>
      </c>
      <c r="E15" s="1">
        <v>0</v>
      </c>
      <c r="F15" s="1">
        <v>8</v>
      </c>
      <c r="G15" s="1">
        <v>1</v>
      </c>
      <c r="H15" s="1">
        <v>0</v>
      </c>
      <c r="I15" s="1">
        <v>0</v>
      </c>
      <c r="J15" s="1">
        <v>6</v>
      </c>
      <c r="K15" s="1">
        <v>0</v>
      </c>
      <c r="L15" s="1">
        <v>0</v>
      </c>
      <c r="M15" s="1">
        <v>3</v>
      </c>
      <c r="N15" s="1">
        <f>VLOOKUP(A15,Games!$A$2:$D$527,3,FALSE)</f>
        <v>0</v>
      </c>
      <c r="O15" s="1">
        <f>VLOOKUP(A15,Games!$A$2:$D$527,4,FALSE)</f>
        <v>2</v>
      </c>
      <c r="P15" s="3">
        <f t="shared" si="9"/>
        <v>0.25</v>
      </c>
      <c r="R15">
        <f t="shared" si="10"/>
        <v>12.5</v>
      </c>
      <c r="S15">
        <f t="shared" si="11"/>
        <v>12</v>
      </c>
      <c r="T15" t="str">
        <f>IFERROR(VLOOKUP(A15,Games!$I$2:$I$246,1,FALSE)," ")</f>
        <v xml:space="preserve"> </v>
      </c>
    </row>
    <row r="16" spans="1:20" x14ac:dyDescent="0.25">
      <c r="A16" s="2" t="s">
        <v>397</v>
      </c>
      <c r="B16" s="1">
        <v>1</v>
      </c>
      <c r="C16" s="1">
        <v>3</v>
      </c>
      <c r="D16" s="1">
        <v>1</v>
      </c>
      <c r="E16" s="1">
        <v>0</v>
      </c>
      <c r="F16" s="1">
        <v>4</v>
      </c>
      <c r="G16" s="1">
        <v>0</v>
      </c>
      <c r="H16" s="1">
        <v>1</v>
      </c>
      <c r="I16" s="1">
        <v>2</v>
      </c>
      <c r="J16" s="1">
        <v>0</v>
      </c>
      <c r="K16" s="1">
        <v>0</v>
      </c>
      <c r="L16" s="1">
        <v>0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si="9"/>
        <v>16</v>
      </c>
      <c r="R16">
        <f t="shared" si="10"/>
        <v>16</v>
      </c>
      <c r="S16">
        <f t="shared" si="11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368</v>
      </c>
      <c r="B17" s="1">
        <v>1</v>
      </c>
      <c r="C17" s="1">
        <v>0</v>
      </c>
      <c r="D17" s="1">
        <v>0</v>
      </c>
      <c r="E17" s="1">
        <v>0</v>
      </c>
      <c r="F17" s="1">
        <v>8</v>
      </c>
      <c r="G17" s="1">
        <v>4</v>
      </c>
      <c r="H17" s="1">
        <v>2</v>
      </c>
      <c r="I17" s="1">
        <v>0</v>
      </c>
      <c r="J17" s="1">
        <v>3</v>
      </c>
      <c r="K17" s="1">
        <v>0</v>
      </c>
      <c r="L17" s="1">
        <v>0</v>
      </c>
      <c r="M17" s="1">
        <v>0</v>
      </c>
      <c r="N17" s="1">
        <f>VLOOKUP(A17,Games!$A$2:$D$527,3,FALSE)</f>
        <v>0</v>
      </c>
      <c r="O17" s="1">
        <f>VLOOKUP(A17,Games!$A$2:$D$527,4,FALSE)</f>
        <v>1</v>
      </c>
      <c r="P17" s="3">
        <f t="shared" si="9"/>
        <v>10</v>
      </c>
      <c r="R17">
        <f t="shared" si="10"/>
        <v>16</v>
      </c>
      <c r="S17">
        <f t="shared" si="11"/>
        <v>6</v>
      </c>
      <c r="T17" t="str">
        <f>IFERROR(VLOOKUP(A17,Games!$I$2:$I$246,1,FALSE)," ")</f>
        <v xml:space="preserve"> </v>
      </c>
    </row>
    <row r="18" spans="1:20" x14ac:dyDescent="0.25">
      <c r="A18" s="2" t="s">
        <v>400</v>
      </c>
      <c r="B18" s="1">
        <v>1</v>
      </c>
      <c r="C18" s="1">
        <v>1</v>
      </c>
      <c r="D18" s="1">
        <v>1</v>
      </c>
      <c r="E18" s="1">
        <v>0</v>
      </c>
      <c r="F18" s="1">
        <v>1</v>
      </c>
      <c r="G18" s="1">
        <v>0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5</v>
      </c>
      <c r="N18" s="1">
        <f>VLOOKUP(A18,Games!$A$2:$D$527,3,FALSE)</f>
        <v>0</v>
      </c>
      <c r="O18" s="1">
        <f>VLOOKUP(A18,Games!$A$2:$D$527,4,FALSE)</f>
        <v>1</v>
      </c>
      <c r="P18" s="3">
        <f t="shared" si="9"/>
        <v>7</v>
      </c>
      <c r="R18">
        <f t="shared" si="10"/>
        <v>7</v>
      </c>
      <c r="S18">
        <f t="shared" si="11"/>
        <v>0</v>
      </c>
      <c r="T18" t="str">
        <f>IFERROR(VLOOKUP(A18,Games!$I$2:$I$246,1,FALSE)," ")</f>
        <v xml:space="preserve"> </v>
      </c>
    </row>
    <row r="19" spans="1:20" x14ac:dyDescent="0.25">
      <c r="A19" s="2" t="s">
        <v>370</v>
      </c>
      <c r="B19" s="1">
        <v>1</v>
      </c>
      <c r="C19" s="1">
        <v>1</v>
      </c>
      <c r="D19" s="1">
        <v>0</v>
      </c>
      <c r="E19" s="1">
        <v>5</v>
      </c>
      <c r="F19" s="1">
        <v>8</v>
      </c>
      <c r="G19" s="1">
        <v>2</v>
      </c>
      <c r="H19" s="1">
        <v>1</v>
      </c>
      <c r="I19" s="1">
        <v>0</v>
      </c>
      <c r="J19" s="1">
        <v>2</v>
      </c>
      <c r="K19" s="1">
        <v>0</v>
      </c>
      <c r="L19" s="1">
        <v>0</v>
      </c>
      <c r="M19" s="1">
        <v>7</v>
      </c>
      <c r="N19" s="1">
        <f>VLOOKUP(A19,Games!$A$2:$D$527,3,FALSE)</f>
        <v>0</v>
      </c>
      <c r="O19" s="1">
        <f>VLOOKUP(A19,Games!$A$2:$D$527,4,FALSE)</f>
        <v>1</v>
      </c>
      <c r="P19" s="3">
        <f t="shared" si="9"/>
        <v>15</v>
      </c>
      <c r="R19">
        <f t="shared" si="10"/>
        <v>19</v>
      </c>
      <c r="S19">
        <f t="shared" si="11"/>
        <v>4</v>
      </c>
      <c r="T19" t="str">
        <f>IFERROR(VLOOKUP(A19,Games!$I$2:$I$246,1,FALSE)," ")</f>
        <v xml:space="preserve"> </v>
      </c>
    </row>
    <row r="20" spans="1:20" x14ac:dyDescent="0.25">
      <c r="A20" s="2" t="s">
        <v>339</v>
      </c>
      <c r="B20" s="1">
        <v>1</v>
      </c>
      <c r="C20" s="1">
        <v>3</v>
      </c>
      <c r="D20" s="1">
        <v>1</v>
      </c>
      <c r="E20" s="1">
        <v>2</v>
      </c>
      <c r="F20" s="1">
        <v>8</v>
      </c>
      <c r="G20" s="1">
        <v>4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11</v>
      </c>
      <c r="N20" s="1">
        <f>VLOOKUP(A20,Games!$A$2:$D$527,3,FALSE)</f>
        <v>0</v>
      </c>
      <c r="O20" s="1">
        <f>VLOOKUP(A20,Games!$A$2:$D$527,4,FALSE)</f>
        <v>1</v>
      </c>
      <c r="P20" s="3">
        <f t="shared" si="9"/>
        <v>25</v>
      </c>
      <c r="R20">
        <f t="shared" si="10"/>
        <v>25</v>
      </c>
      <c r="S20">
        <f t="shared" si="11"/>
        <v>0</v>
      </c>
      <c r="T20" t="str">
        <f>IFERROR(VLOOKUP(A20,Games!$I$2:$I$246,1,FALSE)," ")</f>
        <v xml:space="preserve"> </v>
      </c>
    </row>
    <row r="21" spans="1:20" x14ac:dyDescent="0.25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P21" s="13"/>
    </row>
    <row r="22" spans="1:20" x14ac:dyDescent="0.25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P22" s="13"/>
    </row>
    <row r="23" spans="1:20" x14ac:dyDescent="0.25">
      <c r="A23" s="34" t="s">
        <v>23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20" x14ac:dyDescent="0.25">
      <c r="A24" s="35" t="s">
        <v>338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20" x14ac:dyDescent="0.25">
      <c r="A25" s="1" t="s">
        <v>10</v>
      </c>
      <c r="B25" s="1" t="s">
        <v>11</v>
      </c>
      <c r="C25" s="1" t="s">
        <v>12</v>
      </c>
      <c r="D25" s="1" t="s">
        <v>13</v>
      </c>
      <c r="E25" s="1" t="s">
        <v>14</v>
      </c>
      <c r="F25" s="1" t="s">
        <v>15</v>
      </c>
      <c r="G25" s="1" t="s">
        <v>16</v>
      </c>
      <c r="H25" s="1" t="s">
        <v>17</v>
      </c>
      <c r="I25" s="1" t="s">
        <v>18</v>
      </c>
      <c r="J25" s="1" t="s">
        <v>19</v>
      </c>
      <c r="K25" s="1" t="s">
        <v>20</v>
      </c>
      <c r="L25" s="1" t="s">
        <v>21</v>
      </c>
      <c r="M25" s="1" t="s">
        <v>22</v>
      </c>
    </row>
    <row r="26" spans="1:20" x14ac:dyDescent="0.25">
      <c r="A26" s="2" t="str">
        <f t="shared" ref="A26:A42" si="12">IF(A4=""," ",A4)</f>
        <v>Ryan Pielle</v>
      </c>
      <c r="B26" s="1"/>
      <c r="C26" s="3">
        <f t="shared" ref="C26:M26" si="13">IF(ISNUMBER($B4),C4/$B4," ")</f>
        <v>1.2777777777777777</v>
      </c>
      <c r="D26" s="3">
        <f t="shared" si="13"/>
        <v>2.3888888888888888</v>
      </c>
      <c r="E26" s="3">
        <f t="shared" si="13"/>
        <v>0.16666666666666666</v>
      </c>
      <c r="F26" s="3">
        <f t="shared" si="13"/>
        <v>2.4444444444444446</v>
      </c>
      <c r="G26" s="3">
        <f t="shared" si="13"/>
        <v>1.6111111111111112</v>
      </c>
      <c r="H26" s="3">
        <f t="shared" si="13"/>
        <v>1.6111111111111112</v>
      </c>
      <c r="I26" s="3">
        <f t="shared" si="13"/>
        <v>5.5555555555555552E-2</v>
      </c>
      <c r="J26" s="3">
        <f t="shared" si="13"/>
        <v>0.61111111111111116</v>
      </c>
      <c r="K26" s="3">
        <f t="shared" si="13"/>
        <v>0</v>
      </c>
      <c r="L26" s="3">
        <f t="shared" si="13"/>
        <v>0</v>
      </c>
      <c r="M26" s="3">
        <f t="shared" si="13"/>
        <v>9.8888888888888893</v>
      </c>
    </row>
    <row r="27" spans="1:20" x14ac:dyDescent="0.25">
      <c r="A27" s="2" t="str">
        <f t="shared" si="12"/>
        <v>Mathew Jenson</v>
      </c>
      <c r="B27" s="1"/>
      <c r="C27" s="3">
        <f t="shared" ref="C27:M27" si="14">IF(ISNUMBER($B5),C5/$B5," ")</f>
        <v>2.3125</v>
      </c>
      <c r="D27" s="3">
        <f t="shared" si="14"/>
        <v>3.375</v>
      </c>
      <c r="E27" s="3">
        <f t="shared" si="14"/>
        <v>1.625</v>
      </c>
      <c r="F27" s="3">
        <f t="shared" si="14"/>
        <v>3.4375</v>
      </c>
      <c r="G27" s="3">
        <f t="shared" si="14"/>
        <v>1.5625</v>
      </c>
      <c r="H27" s="3">
        <f t="shared" si="14"/>
        <v>0.75</v>
      </c>
      <c r="I27" s="3">
        <f t="shared" si="14"/>
        <v>6.25E-2</v>
      </c>
      <c r="J27" s="3">
        <f t="shared" si="14"/>
        <v>1.1875</v>
      </c>
      <c r="K27" s="3">
        <f t="shared" si="14"/>
        <v>0</v>
      </c>
      <c r="L27" s="3">
        <f t="shared" si="14"/>
        <v>0</v>
      </c>
      <c r="M27" s="3">
        <f t="shared" si="14"/>
        <v>16.375</v>
      </c>
    </row>
    <row r="28" spans="1:20" x14ac:dyDescent="0.25">
      <c r="A28" s="2" t="str">
        <f t="shared" si="12"/>
        <v>Jordon Benson</v>
      </c>
      <c r="B28" s="1"/>
      <c r="C28" s="3">
        <f t="shared" ref="C28:M28" si="15">IF(ISNUMBER($B6),C6/$B6," ")</f>
        <v>1.8666666666666667</v>
      </c>
      <c r="D28" s="3">
        <f t="shared" si="15"/>
        <v>0.8</v>
      </c>
      <c r="E28" s="3">
        <f t="shared" si="15"/>
        <v>0.66666666666666663</v>
      </c>
      <c r="F28" s="3">
        <f t="shared" si="15"/>
        <v>8</v>
      </c>
      <c r="G28" s="3">
        <f t="shared" si="15"/>
        <v>2.1333333333333333</v>
      </c>
      <c r="H28" s="3">
        <f t="shared" si="15"/>
        <v>1.5333333333333334</v>
      </c>
      <c r="I28" s="3">
        <f t="shared" si="15"/>
        <v>0.73333333333333328</v>
      </c>
      <c r="J28" s="3">
        <f t="shared" si="15"/>
        <v>2.2000000000000002</v>
      </c>
      <c r="K28" s="3">
        <f t="shared" si="15"/>
        <v>0</v>
      </c>
      <c r="L28" s="3">
        <f t="shared" si="15"/>
        <v>0</v>
      </c>
      <c r="M28" s="3">
        <f t="shared" si="15"/>
        <v>6.8</v>
      </c>
    </row>
    <row r="29" spans="1:20" x14ac:dyDescent="0.25">
      <c r="A29" s="2" t="str">
        <f t="shared" si="12"/>
        <v>Kaiden Benson</v>
      </c>
      <c r="B29" s="1"/>
      <c r="C29" s="3">
        <f t="shared" ref="C29:M29" si="16">IF(ISNUMBER($B7),C7/$B7," ")</f>
        <v>2</v>
      </c>
      <c r="D29" s="3">
        <f t="shared" si="16"/>
        <v>7.1428571428571425E-2</v>
      </c>
      <c r="E29" s="3">
        <f t="shared" si="16"/>
        <v>0.42857142857142855</v>
      </c>
      <c r="F29" s="3">
        <f t="shared" si="16"/>
        <v>4.2857142857142856</v>
      </c>
      <c r="G29" s="3">
        <f t="shared" si="16"/>
        <v>1.1428571428571428</v>
      </c>
      <c r="H29" s="3">
        <f t="shared" si="16"/>
        <v>0.42857142857142855</v>
      </c>
      <c r="I29" s="3">
        <f t="shared" si="16"/>
        <v>0.14285714285714285</v>
      </c>
      <c r="J29" s="3">
        <f t="shared" si="16"/>
        <v>1.0714285714285714</v>
      </c>
      <c r="K29" s="3">
        <f t="shared" si="16"/>
        <v>0</v>
      </c>
      <c r="L29" s="3">
        <f t="shared" si="16"/>
        <v>0</v>
      </c>
      <c r="M29" s="3">
        <f t="shared" si="16"/>
        <v>4.6428571428571432</v>
      </c>
    </row>
    <row r="30" spans="1:20" x14ac:dyDescent="0.25">
      <c r="A30" s="2" t="str">
        <f t="shared" si="12"/>
        <v>Mark Rankin</v>
      </c>
      <c r="B30" s="1"/>
      <c r="C30" s="3">
        <f t="shared" ref="C30:M30" si="17">IF(ISNUMBER($B8),C8/$B8," ")</f>
        <v>0.42857142857142855</v>
      </c>
      <c r="D30" s="3">
        <f t="shared" si="17"/>
        <v>0</v>
      </c>
      <c r="E30" s="3">
        <f t="shared" si="17"/>
        <v>0</v>
      </c>
      <c r="F30" s="3">
        <f t="shared" si="17"/>
        <v>5.1428571428571432</v>
      </c>
      <c r="G30" s="3">
        <f t="shared" si="17"/>
        <v>0.7142857142857143</v>
      </c>
      <c r="H30" s="3">
        <f t="shared" si="17"/>
        <v>0.35714285714285715</v>
      </c>
      <c r="I30" s="3">
        <f t="shared" si="17"/>
        <v>0.14285714285714285</v>
      </c>
      <c r="J30" s="3">
        <f t="shared" si="17"/>
        <v>1.2142857142857142</v>
      </c>
      <c r="K30" s="3">
        <f t="shared" si="17"/>
        <v>0</v>
      </c>
      <c r="L30" s="3">
        <f t="shared" si="17"/>
        <v>0</v>
      </c>
      <c r="M30" s="3">
        <f t="shared" si="17"/>
        <v>0.8571428571428571</v>
      </c>
    </row>
    <row r="31" spans="1:20" x14ac:dyDescent="0.25">
      <c r="A31" s="2" t="str">
        <f t="shared" si="12"/>
        <v>Sean Lenaghan</v>
      </c>
      <c r="B31" s="1"/>
      <c r="C31" s="3">
        <f t="shared" ref="C31:M31" si="18">IF(ISNUMBER($B9),C9/$B9," ")</f>
        <v>0.8571428571428571</v>
      </c>
      <c r="D31" s="3">
        <f t="shared" si="18"/>
        <v>0.14285714285714285</v>
      </c>
      <c r="E31" s="3">
        <f t="shared" si="18"/>
        <v>0.35714285714285715</v>
      </c>
      <c r="F31" s="3">
        <f t="shared" si="18"/>
        <v>5.4285714285714288</v>
      </c>
      <c r="G31" s="3">
        <f t="shared" si="18"/>
        <v>1.0714285714285714</v>
      </c>
      <c r="H31" s="3">
        <f t="shared" si="18"/>
        <v>1.2142857142857142</v>
      </c>
      <c r="I31" s="3">
        <f t="shared" si="18"/>
        <v>0.14285714285714285</v>
      </c>
      <c r="J31" s="3">
        <f t="shared" si="18"/>
        <v>2.2142857142857144</v>
      </c>
      <c r="K31" s="3">
        <f t="shared" si="18"/>
        <v>0</v>
      </c>
      <c r="L31" s="3">
        <f t="shared" si="18"/>
        <v>7.1428571428571425E-2</v>
      </c>
      <c r="M31" s="3">
        <f t="shared" si="18"/>
        <v>2.5</v>
      </c>
    </row>
    <row r="32" spans="1:20" x14ac:dyDescent="0.25">
      <c r="A32" s="2" t="str">
        <f t="shared" si="12"/>
        <v>Simon Cleary</v>
      </c>
      <c r="B32" s="1"/>
      <c r="C32" s="3">
        <f t="shared" ref="C32:M32" si="19">IF(ISNUMBER($B10),C10/$B10," ")</f>
        <v>9.0909090909090912E-2</v>
      </c>
      <c r="D32" s="3">
        <f t="shared" si="19"/>
        <v>0</v>
      </c>
      <c r="E32" s="3">
        <f t="shared" si="19"/>
        <v>9.0909090909090912E-2</v>
      </c>
      <c r="F32" s="3">
        <f t="shared" si="19"/>
        <v>1.4545454545454546</v>
      </c>
      <c r="G32" s="3">
        <f t="shared" si="19"/>
        <v>0.36363636363636365</v>
      </c>
      <c r="H32" s="3">
        <f t="shared" si="19"/>
        <v>0.54545454545454541</v>
      </c>
      <c r="I32" s="3">
        <f t="shared" si="19"/>
        <v>0</v>
      </c>
      <c r="J32" s="3">
        <f t="shared" si="19"/>
        <v>0.63636363636363635</v>
      </c>
      <c r="K32" s="3">
        <f t="shared" si="19"/>
        <v>0</v>
      </c>
      <c r="L32" s="3">
        <f t="shared" si="19"/>
        <v>0</v>
      </c>
      <c r="M32" s="3">
        <f t="shared" si="19"/>
        <v>0.27272727272727271</v>
      </c>
    </row>
    <row r="33" spans="1:13" x14ac:dyDescent="0.25">
      <c r="A33" s="2" t="str">
        <f t="shared" si="12"/>
        <v>Sam Bowden</v>
      </c>
      <c r="B33" s="1"/>
      <c r="C33" s="3">
        <f t="shared" ref="C33:M33" si="20">IF(ISNUMBER($B11),C11/$B11," ")</f>
        <v>0.33333333333333331</v>
      </c>
      <c r="D33" s="3">
        <f t="shared" si="20"/>
        <v>0.1111111111111111</v>
      </c>
      <c r="E33" s="3">
        <f t="shared" si="20"/>
        <v>0</v>
      </c>
      <c r="F33" s="3">
        <f t="shared" si="20"/>
        <v>1.8888888888888888</v>
      </c>
      <c r="G33" s="3">
        <f t="shared" si="20"/>
        <v>0.55555555555555558</v>
      </c>
      <c r="H33" s="3">
        <f t="shared" si="20"/>
        <v>0.33333333333333331</v>
      </c>
      <c r="I33" s="3">
        <f t="shared" si="20"/>
        <v>0.1111111111111111</v>
      </c>
      <c r="J33" s="3">
        <f t="shared" si="20"/>
        <v>0.33333333333333331</v>
      </c>
      <c r="K33" s="3">
        <f t="shared" si="20"/>
        <v>0</v>
      </c>
      <c r="L33" s="3">
        <f t="shared" si="20"/>
        <v>0</v>
      </c>
      <c r="M33" s="3">
        <f t="shared" si="20"/>
        <v>1</v>
      </c>
    </row>
    <row r="34" spans="1:13" x14ac:dyDescent="0.25">
      <c r="A34" s="2" t="str">
        <f t="shared" si="12"/>
        <v>Brad Pender</v>
      </c>
      <c r="B34" s="1"/>
      <c r="C34" s="3">
        <f t="shared" ref="C34:M34" si="21">IF(ISNUMBER($B12),C12/$B12," ")</f>
        <v>1</v>
      </c>
      <c r="D34" s="3">
        <f t="shared" si="21"/>
        <v>0.1111111111111111</v>
      </c>
      <c r="E34" s="3">
        <f t="shared" si="21"/>
        <v>0.44444444444444442</v>
      </c>
      <c r="F34" s="3">
        <f t="shared" si="21"/>
        <v>7.4444444444444446</v>
      </c>
      <c r="G34" s="3">
        <f t="shared" si="21"/>
        <v>1.2222222222222223</v>
      </c>
      <c r="H34" s="3">
        <f t="shared" si="21"/>
        <v>0.88888888888888884</v>
      </c>
      <c r="I34" s="3">
        <f t="shared" si="21"/>
        <v>1</v>
      </c>
      <c r="J34" s="3">
        <f t="shared" si="21"/>
        <v>1.4444444444444444</v>
      </c>
      <c r="K34" s="3">
        <f t="shared" si="21"/>
        <v>0.1111111111111111</v>
      </c>
      <c r="L34" s="3">
        <f t="shared" si="21"/>
        <v>0</v>
      </c>
      <c r="M34" s="3">
        <f t="shared" si="21"/>
        <v>2.7777777777777777</v>
      </c>
    </row>
    <row r="35" spans="1:13" x14ac:dyDescent="0.25">
      <c r="A35" s="2" t="str">
        <f t="shared" si="12"/>
        <v>Tony Place</v>
      </c>
      <c r="B35" s="1"/>
      <c r="C35" s="3">
        <f t="shared" ref="C35:M35" si="22">IF(ISNUMBER($B13),C13/$B13," ")</f>
        <v>2</v>
      </c>
      <c r="D35" s="3">
        <f t="shared" si="22"/>
        <v>1.5</v>
      </c>
      <c r="E35" s="3">
        <f t="shared" si="22"/>
        <v>0.5</v>
      </c>
      <c r="F35" s="3">
        <f t="shared" si="22"/>
        <v>3.5</v>
      </c>
      <c r="G35" s="3">
        <f t="shared" si="22"/>
        <v>2.25</v>
      </c>
      <c r="H35" s="3">
        <f t="shared" si="22"/>
        <v>2.5</v>
      </c>
      <c r="I35" s="3">
        <f t="shared" si="22"/>
        <v>0</v>
      </c>
      <c r="J35" s="3">
        <f t="shared" si="22"/>
        <v>0.5</v>
      </c>
      <c r="K35" s="3">
        <f t="shared" si="22"/>
        <v>0</v>
      </c>
      <c r="L35" s="3">
        <f t="shared" si="22"/>
        <v>0</v>
      </c>
      <c r="M35" s="3">
        <f t="shared" si="22"/>
        <v>9</v>
      </c>
    </row>
    <row r="36" spans="1:13" x14ac:dyDescent="0.25">
      <c r="A36" s="2" t="str">
        <f t="shared" si="12"/>
        <v>Cameron Grant</v>
      </c>
      <c r="B36" s="1"/>
      <c r="C36" s="3">
        <f t="shared" ref="C36:M36" si="23">IF(ISNUMBER($B14),C14/$B14," ")</f>
        <v>0.33333333333333331</v>
      </c>
      <c r="D36" s="3">
        <f t="shared" si="23"/>
        <v>0</v>
      </c>
      <c r="E36" s="3">
        <f t="shared" si="23"/>
        <v>0</v>
      </c>
      <c r="F36" s="3">
        <f t="shared" si="23"/>
        <v>3.6666666666666665</v>
      </c>
      <c r="G36" s="3">
        <f t="shared" si="23"/>
        <v>0</v>
      </c>
      <c r="H36" s="3">
        <f t="shared" si="23"/>
        <v>0.33333333333333331</v>
      </c>
      <c r="I36" s="3">
        <f t="shared" si="23"/>
        <v>0</v>
      </c>
      <c r="J36" s="3">
        <f t="shared" si="23"/>
        <v>0.66666666666666663</v>
      </c>
      <c r="K36" s="3">
        <f t="shared" si="23"/>
        <v>0</v>
      </c>
      <c r="L36" s="3">
        <f t="shared" si="23"/>
        <v>0</v>
      </c>
      <c r="M36" s="3">
        <f t="shared" si="23"/>
        <v>0.66666666666666663</v>
      </c>
    </row>
    <row r="37" spans="1:13" x14ac:dyDescent="0.25">
      <c r="A37" s="2" t="str">
        <f t="shared" si="12"/>
        <v>Hugh Mackay</v>
      </c>
      <c r="B37" s="1"/>
      <c r="C37" s="3">
        <f t="shared" ref="C37:M37" si="24">IF(ISNUMBER($B15),C15/$B15," ")</f>
        <v>0</v>
      </c>
      <c r="D37" s="3">
        <f t="shared" si="24"/>
        <v>0.5</v>
      </c>
      <c r="E37" s="3">
        <f t="shared" si="24"/>
        <v>0</v>
      </c>
      <c r="F37" s="3">
        <f t="shared" si="24"/>
        <v>4</v>
      </c>
      <c r="G37" s="3">
        <f t="shared" si="24"/>
        <v>0.5</v>
      </c>
      <c r="H37" s="3">
        <f t="shared" si="24"/>
        <v>0</v>
      </c>
      <c r="I37" s="3">
        <f t="shared" si="24"/>
        <v>0</v>
      </c>
      <c r="J37" s="3">
        <f t="shared" si="24"/>
        <v>3</v>
      </c>
      <c r="K37" s="3">
        <f t="shared" si="24"/>
        <v>0</v>
      </c>
      <c r="L37" s="3">
        <f t="shared" si="24"/>
        <v>0</v>
      </c>
      <c r="M37" s="3">
        <f t="shared" si="24"/>
        <v>1.5</v>
      </c>
    </row>
    <row r="38" spans="1:13" x14ac:dyDescent="0.25">
      <c r="A38" s="2" t="str">
        <f t="shared" si="12"/>
        <v>Sam Barton</v>
      </c>
      <c r="B38" s="1"/>
      <c r="C38" s="3">
        <f t="shared" ref="C38:M38" si="25">IF(ISNUMBER($B16),C16/$B16," ")</f>
        <v>3</v>
      </c>
      <c r="D38" s="3">
        <f t="shared" si="25"/>
        <v>1</v>
      </c>
      <c r="E38" s="3">
        <f t="shared" si="25"/>
        <v>0</v>
      </c>
      <c r="F38" s="3">
        <f t="shared" si="25"/>
        <v>4</v>
      </c>
      <c r="G38" s="3">
        <f t="shared" si="25"/>
        <v>0</v>
      </c>
      <c r="H38" s="3">
        <f t="shared" si="25"/>
        <v>1</v>
      </c>
      <c r="I38" s="3">
        <f t="shared" si="25"/>
        <v>2</v>
      </c>
      <c r="J38" s="3">
        <f t="shared" si="25"/>
        <v>0</v>
      </c>
      <c r="K38" s="3">
        <f t="shared" si="25"/>
        <v>0</v>
      </c>
      <c r="L38" s="3">
        <f t="shared" si="25"/>
        <v>0</v>
      </c>
      <c r="M38" s="3">
        <f t="shared" si="25"/>
        <v>9</v>
      </c>
    </row>
    <row r="39" spans="1:13" x14ac:dyDescent="0.25">
      <c r="A39" s="2" t="str">
        <f t="shared" si="12"/>
        <v>Zach Bowden</v>
      </c>
      <c r="B39" s="1"/>
      <c r="C39" s="3">
        <f t="shared" ref="C39:M39" si="26">IF(ISNUMBER($B17),C17/$B17," ")</f>
        <v>0</v>
      </c>
      <c r="D39" s="3">
        <f t="shared" si="26"/>
        <v>0</v>
      </c>
      <c r="E39" s="3">
        <f t="shared" si="26"/>
        <v>0</v>
      </c>
      <c r="F39" s="3">
        <f t="shared" si="26"/>
        <v>8</v>
      </c>
      <c r="G39" s="3">
        <f t="shared" si="26"/>
        <v>4</v>
      </c>
      <c r="H39" s="3">
        <f t="shared" si="26"/>
        <v>2</v>
      </c>
      <c r="I39" s="3">
        <f t="shared" si="26"/>
        <v>0</v>
      </c>
      <c r="J39" s="3">
        <f t="shared" si="26"/>
        <v>3</v>
      </c>
      <c r="K39" s="3">
        <f t="shared" si="26"/>
        <v>0</v>
      </c>
      <c r="L39" s="3">
        <f t="shared" si="26"/>
        <v>0</v>
      </c>
      <c r="M39" s="3">
        <f t="shared" si="26"/>
        <v>0</v>
      </c>
    </row>
    <row r="40" spans="1:13" x14ac:dyDescent="0.25">
      <c r="A40" s="2" t="str">
        <f t="shared" si="12"/>
        <v>Jared Rando</v>
      </c>
      <c r="B40" s="1"/>
      <c r="C40" s="3">
        <f t="shared" ref="C40:M42" si="27">IF(ISNUMBER($B18),C18/$B18," ")</f>
        <v>1</v>
      </c>
      <c r="D40" s="3">
        <f t="shared" si="27"/>
        <v>1</v>
      </c>
      <c r="E40" s="3">
        <f t="shared" si="27"/>
        <v>0</v>
      </c>
      <c r="F40" s="3">
        <f t="shared" si="27"/>
        <v>1</v>
      </c>
      <c r="G40" s="3">
        <f t="shared" si="27"/>
        <v>0</v>
      </c>
      <c r="H40" s="3">
        <f t="shared" si="27"/>
        <v>1</v>
      </c>
      <c r="I40" s="3">
        <f t="shared" si="27"/>
        <v>0</v>
      </c>
      <c r="J40" s="3">
        <f t="shared" si="27"/>
        <v>0</v>
      </c>
      <c r="K40" s="3">
        <f t="shared" si="27"/>
        <v>0</v>
      </c>
      <c r="L40" s="3">
        <f t="shared" si="27"/>
        <v>0</v>
      </c>
      <c r="M40" s="3">
        <f t="shared" si="27"/>
        <v>5</v>
      </c>
    </row>
    <row r="41" spans="1:13" x14ac:dyDescent="0.25">
      <c r="A41" s="2" t="str">
        <f t="shared" si="12"/>
        <v>Chris Dee</v>
      </c>
      <c r="B41" s="1"/>
      <c r="C41" s="3">
        <f t="shared" si="27"/>
        <v>1</v>
      </c>
      <c r="D41" s="3">
        <f t="shared" si="27"/>
        <v>0</v>
      </c>
      <c r="E41" s="3">
        <f t="shared" si="27"/>
        <v>5</v>
      </c>
      <c r="F41" s="3">
        <f t="shared" si="27"/>
        <v>8</v>
      </c>
      <c r="G41" s="3">
        <f t="shared" si="27"/>
        <v>2</v>
      </c>
      <c r="H41" s="3">
        <f t="shared" si="27"/>
        <v>1</v>
      </c>
      <c r="I41" s="3">
        <f t="shared" si="27"/>
        <v>0</v>
      </c>
      <c r="J41" s="3">
        <f t="shared" si="27"/>
        <v>2</v>
      </c>
      <c r="K41" s="3">
        <f t="shared" si="27"/>
        <v>0</v>
      </c>
      <c r="L41" s="3">
        <f t="shared" si="27"/>
        <v>0</v>
      </c>
      <c r="M41" s="3">
        <f t="shared" si="27"/>
        <v>7</v>
      </c>
    </row>
    <row r="42" spans="1:13" x14ac:dyDescent="0.25">
      <c r="A42" s="2" t="str">
        <f t="shared" si="12"/>
        <v>Lachlan Viali</v>
      </c>
      <c r="B42" s="1"/>
      <c r="C42" s="3">
        <f t="shared" si="27"/>
        <v>3</v>
      </c>
      <c r="D42" s="3">
        <f t="shared" si="27"/>
        <v>1</v>
      </c>
      <c r="E42" s="3">
        <f t="shared" si="27"/>
        <v>2</v>
      </c>
      <c r="F42" s="3">
        <f t="shared" si="27"/>
        <v>8</v>
      </c>
      <c r="G42" s="3">
        <f t="shared" si="27"/>
        <v>4</v>
      </c>
      <c r="H42" s="3">
        <f t="shared" si="27"/>
        <v>0</v>
      </c>
      <c r="I42" s="3">
        <f t="shared" si="27"/>
        <v>0</v>
      </c>
      <c r="J42" s="3">
        <f t="shared" si="27"/>
        <v>0</v>
      </c>
      <c r="K42" s="3">
        <f t="shared" si="27"/>
        <v>0</v>
      </c>
      <c r="L42" s="3">
        <f t="shared" si="27"/>
        <v>0</v>
      </c>
      <c r="M42" s="3">
        <f t="shared" si="27"/>
        <v>11</v>
      </c>
    </row>
  </sheetData>
  <mergeCells count="3">
    <mergeCell ref="A23:M23"/>
    <mergeCell ref="A24:M24"/>
    <mergeCell ref="A2:P2"/>
  </mergeCells>
  <conditionalFormatting sqref="A4:A12 A14:A22">
    <cfRule type="expression" dxfId="13" priority="5">
      <formula>EXACT(A4,T4)</formula>
    </cfRule>
  </conditionalFormatting>
  <conditionalFormatting sqref="A4:A22">
    <cfRule type="expression" dxfId="12" priority="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3CCCC"/>
  </sheetPr>
  <dimension ref="A1:T36"/>
  <sheetViews>
    <sheetView workbookViewId="0">
      <selection activeCell="V7" sqref="V7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17" width="0" hidden="1" customWidth="1"/>
    <col min="18" max="20" width="9.140625" hidden="1" customWidth="1"/>
  </cols>
  <sheetData>
    <row r="1" spans="1:20" x14ac:dyDescent="0.25">
      <c r="A1" t="s">
        <v>302</v>
      </c>
    </row>
    <row r="2" spans="1:20" x14ac:dyDescent="0.25">
      <c r="A2" s="38" t="s">
        <v>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  <c r="P2" s="18"/>
      <c r="Q2" s="10" t="s">
        <v>8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64</v>
      </c>
      <c r="B4" s="1">
        <v>19</v>
      </c>
      <c r="C4" s="1">
        <v>28</v>
      </c>
      <c r="D4" s="1">
        <v>23</v>
      </c>
      <c r="E4" s="1">
        <v>25</v>
      </c>
      <c r="F4" s="1">
        <v>68</v>
      </c>
      <c r="G4" s="1">
        <v>45</v>
      </c>
      <c r="H4" s="1">
        <v>13</v>
      </c>
      <c r="I4" s="1">
        <v>2</v>
      </c>
      <c r="J4" s="1">
        <v>19</v>
      </c>
      <c r="K4" s="1">
        <v>0</v>
      </c>
      <c r="L4" s="1">
        <v>0</v>
      </c>
      <c r="M4" s="1">
        <v>150</v>
      </c>
      <c r="N4" s="1">
        <f>VLOOKUP(A4,Games!$A$2:$D$527,3,FALSE)</f>
        <v>0</v>
      </c>
      <c r="O4" s="1">
        <f>VLOOKUP(A4,Games!$A$2:$D$527,4,FALSE)</f>
        <v>19</v>
      </c>
      <c r="P4" s="3">
        <f>(R4-S4)/B4</f>
        <v>13.815789473684211</v>
      </c>
      <c r="R4">
        <f>SUM(M4,I4,H4,(G4*1.5),F4)</f>
        <v>300.5</v>
      </c>
      <c r="S4">
        <f>SUM((J4*2),(K4*3),(L4*4))</f>
        <v>38</v>
      </c>
      <c r="T4" t="str">
        <f>IFERROR(VLOOKUP(A4,Games!$I$2:$I$246,1,FALSE)," ")</f>
        <v xml:space="preserve"> </v>
      </c>
    </row>
    <row r="5" spans="1:20" x14ac:dyDescent="0.25">
      <c r="A5" s="2" t="s">
        <v>324</v>
      </c>
      <c r="B5" s="1">
        <v>16</v>
      </c>
      <c r="C5" s="1">
        <v>8</v>
      </c>
      <c r="D5" s="1">
        <v>28</v>
      </c>
      <c r="E5" s="1">
        <v>2</v>
      </c>
      <c r="F5" s="1">
        <v>49</v>
      </c>
      <c r="G5" s="1">
        <v>19</v>
      </c>
      <c r="H5" s="1">
        <v>5</v>
      </c>
      <c r="I5" s="1">
        <v>0</v>
      </c>
      <c r="J5" s="1">
        <v>12</v>
      </c>
      <c r="K5" s="1">
        <v>0</v>
      </c>
      <c r="L5" s="1">
        <v>0</v>
      </c>
      <c r="M5" s="1">
        <v>102</v>
      </c>
      <c r="N5" s="1">
        <f>VLOOKUP(A5,Games!$A$2:$D$527,3,FALSE)</f>
        <v>0</v>
      </c>
      <c r="O5" s="1">
        <f>VLOOKUP(A5,Games!$A$2:$D$527,4,FALSE)</f>
        <v>16</v>
      </c>
      <c r="P5" s="3">
        <f t="shared" ref="P5:P9" si="0">(R5-S5)/B5</f>
        <v>10.03125</v>
      </c>
      <c r="R5">
        <f t="shared" ref="R5:R9" si="1">SUM(M5,I5,H5,(G5*1.5),F5)</f>
        <v>184.5</v>
      </c>
      <c r="S5">
        <f t="shared" ref="S5:S9" si="2">SUM((J5*2),(K5*3),(L5*4))</f>
        <v>24</v>
      </c>
      <c r="T5" t="str">
        <f>IFERROR(VLOOKUP(A5,Games!$I$2:$I$246,1,FALSE)," ")</f>
        <v xml:space="preserve"> </v>
      </c>
    </row>
    <row r="6" spans="1:20" x14ac:dyDescent="0.25">
      <c r="A6" s="2" t="s">
        <v>9</v>
      </c>
      <c r="B6" s="1">
        <v>15</v>
      </c>
      <c r="C6" s="1">
        <v>19</v>
      </c>
      <c r="D6" s="1">
        <v>4</v>
      </c>
      <c r="E6" s="1">
        <v>9</v>
      </c>
      <c r="F6" s="1">
        <v>117</v>
      </c>
      <c r="G6" s="1">
        <v>20</v>
      </c>
      <c r="H6" s="1">
        <v>6</v>
      </c>
      <c r="I6" s="1">
        <v>29</v>
      </c>
      <c r="J6" s="1">
        <v>20</v>
      </c>
      <c r="K6" s="1">
        <v>0</v>
      </c>
      <c r="L6" s="1">
        <v>0</v>
      </c>
      <c r="M6" s="1">
        <v>59</v>
      </c>
      <c r="N6" s="1">
        <f>VLOOKUP(A6,Games!$A$2:$D$527,3,FALSE)</f>
        <v>0</v>
      </c>
      <c r="O6" s="1">
        <f>VLOOKUP(A6,Games!$A$2:$D$527,4,FALSE)</f>
        <v>15</v>
      </c>
      <c r="P6" s="3">
        <f t="shared" si="0"/>
        <v>13.4</v>
      </c>
      <c r="R6">
        <f t="shared" si="1"/>
        <v>241</v>
      </c>
      <c r="S6">
        <f t="shared" si="2"/>
        <v>40</v>
      </c>
      <c r="T6" t="str">
        <f>IFERROR(VLOOKUP(A6,Games!$I$2:$I$246,1,FALSE)," ")</f>
        <v xml:space="preserve"> </v>
      </c>
    </row>
    <row r="7" spans="1:20" x14ac:dyDescent="0.25">
      <c r="A7" s="2" t="s">
        <v>309</v>
      </c>
      <c r="B7" s="1">
        <v>15</v>
      </c>
      <c r="C7" s="1">
        <v>70</v>
      </c>
      <c r="D7" s="1">
        <v>6</v>
      </c>
      <c r="E7" s="1">
        <v>35</v>
      </c>
      <c r="F7" s="1">
        <v>74</v>
      </c>
      <c r="G7" s="1">
        <v>38</v>
      </c>
      <c r="H7" s="1">
        <v>14</v>
      </c>
      <c r="I7" s="1">
        <v>2</v>
      </c>
      <c r="J7" s="1">
        <v>15</v>
      </c>
      <c r="K7" s="1">
        <v>0</v>
      </c>
      <c r="L7" s="1">
        <v>0</v>
      </c>
      <c r="M7" s="1">
        <v>193</v>
      </c>
      <c r="N7" s="1">
        <f>VLOOKUP(A7,Games!$A$2:$D$527,3,FALSE)</f>
        <v>0</v>
      </c>
      <c r="O7" s="1">
        <f>VLOOKUP(A7,Games!$A$2:$D$527,4,FALSE)</f>
        <v>15</v>
      </c>
      <c r="P7" s="3">
        <f t="shared" si="0"/>
        <v>20.666666666666668</v>
      </c>
      <c r="R7">
        <f t="shared" si="1"/>
        <v>340</v>
      </c>
      <c r="S7">
        <f t="shared" si="2"/>
        <v>30</v>
      </c>
      <c r="T7" t="str">
        <f>IFERROR(VLOOKUP(A7,Games!$I$2:$I$246,1,FALSE)," ")</f>
        <v xml:space="preserve"> </v>
      </c>
    </row>
    <row r="8" spans="1:20" x14ac:dyDescent="0.25">
      <c r="A8" s="2" t="s">
        <v>62</v>
      </c>
      <c r="B8" s="1">
        <v>14</v>
      </c>
      <c r="C8" s="1">
        <v>22</v>
      </c>
      <c r="D8" s="1">
        <v>7</v>
      </c>
      <c r="E8" s="1">
        <v>17</v>
      </c>
      <c r="F8" s="1">
        <v>38</v>
      </c>
      <c r="G8" s="1">
        <v>21</v>
      </c>
      <c r="H8" s="1">
        <v>23</v>
      </c>
      <c r="I8" s="1">
        <v>0</v>
      </c>
      <c r="J8" s="1">
        <v>25</v>
      </c>
      <c r="K8" s="1">
        <v>0</v>
      </c>
      <c r="L8" s="1">
        <v>0</v>
      </c>
      <c r="M8" s="1">
        <v>82</v>
      </c>
      <c r="N8" s="1">
        <f>VLOOKUP(A8,Games!$A$2:$D$527,3,FALSE)</f>
        <v>1</v>
      </c>
      <c r="O8" s="1">
        <f>VLOOKUP(A8,Games!$A$2:$D$527,4,FALSE)</f>
        <v>15</v>
      </c>
      <c r="P8" s="3">
        <f t="shared" si="0"/>
        <v>8.8928571428571423</v>
      </c>
      <c r="R8">
        <f t="shared" si="1"/>
        <v>174.5</v>
      </c>
      <c r="S8">
        <f t="shared" si="2"/>
        <v>50</v>
      </c>
      <c r="T8" t="str">
        <f>IFERROR(VLOOKUP(A8,Games!$I$2:$I$246,1,FALSE)," ")</f>
        <v xml:space="preserve"> </v>
      </c>
    </row>
    <row r="9" spans="1:20" x14ac:dyDescent="0.25">
      <c r="A9" s="2" t="s">
        <v>294</v>
      </c>
      <c r="B9" s="1">
        <v>14</v>
      </c>
      <c r="C9" s="1">
        <v>51</v>
      </c>
      <c r="D9" s="1">
        <v>1</v>
      </c>
      <c r="E9" s="1">
        <v>17</v>
      </c>
      <c r="F9" s="1">
        <v>70</v>
      </c>
      <c r="G9" s="1">
        <v>20</v>
      </c>
      <c r="H9" s="1">
        <v>18</v>
      </c>
      <c r="I9" s="1">
        <v>3</v>
      </c>
      <c r="J9" s="1">
        <v>30</v>
      </c>
      <c r="K9" s="1">
        <v>0</v>
      </c>
      <c r="L9" s="1">
        <v>0</v>
      </c>
      <c r="M9" s="1">
        <v>122</v>
      </c>
      <c r="N9" s="1">
        <f>VLOOKUP(A9,Games!$A$2:$D$527,3,FALSE)</f>
        <v>0</v>
      </c>
      <c r="O9" s="1">
        <f>VLOOKUP(A9,Games!$A$2:$D$527,4,FALSE)</f>
        <v>14</v>
      </c>
      <c r="P9" s="3">
        <f t="shared" si="0"/>
        <v>13.071428571428571</v>
      </c>
      <c r="R9">
        <f t="shared" si="1"/>
        <v>243</v>
      </c>
      <c r="S9">
        <f t="shared" si="2"/>
        <v>60</v>
      </c>
      <c r="T9" t="str">
        <f>IFERROR(VLOOKUP(A9,Games!$I$2:$I$246,1,FALSE)," ")</f>
        <v xml:space="preserve"> </v>
      </c>
    </row>
    <row r="10" spans="1:20" x14ac:dyDescent="0.25">
      <c r="A10" s="2" t="s">
        <v>298</v>
      </c>
      <c r="B10" s="1">
        <v>12</v>
      </c>
      <c r="C10" s="1">
        <v>9</v>
      </c>
      <c r="D10" s="1">
        <v>2</v>
      </c>
      <c r="E10" s="1">
        <v>5</v>
      </c>
      <c r="F10" s="1">
        <v>27</v>
      </c>
      <c r="G10" s="1">
        <v>22</v>
      </c>
      <c r="H10" s="1">
        <v>8</v>
      </c>
      <c r="I10" s="1">
        <v>1</v>
      </c>
      <c r="J10" s="1">
        <v>10</v>
      </c>
      <c r="K10" s="1">
        <v>0</v>
      </c>
      <c r="L10" s="1">
        <v>0</v>
      </c>
      <c r="M10" s="1">
        <v>29</v>
      </c>
      <c r="N10" s="1">
        <f>VLOOKUP(A10,Games!$A$2:$D$527,3,FALSE)</f>
        <v>0</v>
      </c>
      <c r="O10" s="1">
        <f>VLOOKUP(A10,Games!$A$2:$D$527,4,FALSE)</f>
        <v>12</v>
      </c>
      <c r="P10" s="3">
        <f t="shared" ref="P10:P11" si="3">(R10-S10)/B10</f>
        <v>6.5</v>
      </c>
      <c r="R10">
        <f t="shared" ref="R10:R11" si="4">SUM(M10,I10,H10,(G10*1.5),F10)</f>
        <v>98</v>
      </c>
      <c r="S10">
        <f t="shared" ref="S10:S11" si="5">SUM((J10*2),(K10*3),(L10*4))</f>
        <v>20</v>
      </c>
      <c r="T10" t="str">
        <f>IFERROR(VLOOKUP(A10,Games!$I$2:$I$246,1,FALSE)," ")</f>
        <v xml:space="preserve"> </v>
      </c>
    </row>
    <row r="11" spans="1:20" x14ac:dyDescent="0.25">
      <c r="A11" s="2" t="s">
        <v>349</v>
      </c>
      <c r="B11" s="1">
        <v>9</v>
      </c>
      <c r="C11" s="1">
        <v>10</v>
      </c>
      <c r="D11" s="1">
        <v>8</v>
      </c>
      <c r="E11" s="1">
        <v>1</v>
      </c>
      <c r="F11" s="1">
        <v>29</v>
      </c>
      <c r="G11" s="1">
        <v>6</v>
      </c>
      <c r="H11" s="1">
        <v>5</v>
      </c>
      <c r="I11" s="1">
        <v>3</v>
      </c>
      <c r="J11" s="1">
        <v>13</v>
      </c>
      <c r="K11" s="1">
        <v>0</v>
      </c>
      <c r="L11" s="1">
        <v>0</v>
      </c>
      <c r="M11" s="1">
        <v>45</v>
      </c>
      <c r="N11" s="1">
        <f>VLOOKUP(A11,Games!$A$2:$D$527,3,FALSE)</f>
        <v>0</v>
      </c>
      <c r="O11" s="1">
        <f>VLOOKUP(A11,Games!$A$2:$D$527,4,FALSE)</f>
        <v>9</v>
      </c>
      <c r="P11" s="3">
        <f t="shared" si="3"/>
        <v>7.2222222222222223</v>
      </c>
      <c r="R11">
        <f t="shared" si="4"/>
        <v>91</v>
      </c>
      <c r="S11">
        <f t="shared" si="5"/>
        <v>26</v>
      </c>
      <c r="T11" t="str">
        <f>IFERROR(VLOOKUP(A11,Games!$I$2:$I$246,1,FALSE)," ")</f>
        <v xml:space="preserve"> </v>
      </c>
    </row>
    <row r="12" spans="1:20" x14ac:dyDescent="0.25">
      <c r="A12" s="2" t="s">
        <v>275</v>
      </c>
      <c r="B12" s="1">
        <v>8</v>
      </c>
      <c r="C12" s="1">
        <v>15</v>
      </c>
      <c r="D12" s="1">
        <v>4</v>
      </c>
      <c r="E12" s="1">
        <v>8</v>
      </c>
      <c r="F12" s="1">
        <v>20</v>
      </c>
      <c r="G12" s="1">
        <v>12</v>
      </c>
      <c r="H12" s="1">
        <v>8</v>
      </c>
      <c r="I12" s="1">
        <v>0</v>
      </c>
      <c r="J12" s="1">
        <v>7</v>
      </c>
      <c r="K12" s="1">
        <v>0</v>
      </c>
      <c r="L12" s="1">
        <v>0</v>
      </c>
      <c r="M12" s="1">
        <v>50</v>
      </c>
      <c r="N12" s="1">
        <f>VLOOKUP(A12,Games!$A$2:$D$527,3,FALSE)</f>
        <v>0</v>
      </c>
      <c r="O12" s="1">
        <f>VLOOKUP(A12,Games!$A$2:$D$527,4,FALSE)</f>
        <v>8</v>
      </c>
      <c r="P12" s="3">
        <f t="shared" ref="P12:P13" si="6">(R12-S12)/B12</f>
        <v>10.25</v>
      </c>
      <c r="R12">
        <f t="shared" ref="R12:R13" si="7">SUM(M12,I12,H12,(G12*1.5),F12)</f>
        <v>96</v>
      </c>
      <c r="S12">
        <f t="shared" ref="S12:S13" si="8">SUM((J12*2),(K12*3),(L12*4))</f>
        <v>14</v>
      </c>
      <c r="T12" t="str">
        <f>IFERROR(VLOOKUP(A12,Games!$I$2:$I$246,1,FALSE)," ")</f>
        <v>Michael Verzosa</v>
      </c>
    </row>
    <row r="13" spans="1:20" x14ac:dyDescent="0.25">
      <c r="A13" s="2" t="s">
        <v>48</v>
      </c>
      <c r="B13" s="1">
        <v>7</v>
      </c>
      <c r="C13" s="1">
        <v>10</v>
      </c>
      <c r="D13" s="1">
        <v>0</v>
      </c>
      <c r="E13" s="1">
        <v>2</v>
      </c>
      <c r="F13" s="1">
        <v>40</v>
      </c>
      <c r="G13" s="1">
        <v>21</v>
      </c>
      <c r="H13" s="1">
        <v>11</v>
      </c>
      <c r="I13" s="1">
        <v>0</v>
      </c>
      <c r="J13" s="1">
        <v>11</v>
      </c>
      <c r="K13" s="1">
        <v>1</v>
      </c>
      <c r="L13" s="1">
        <v>0</v>
      </c>
      <c r="M13" s="1">
        <v>22</v>
      </c>
      <c r="N13" s="1">
        <f>VLOOKUP(A13,Games!$A$2:$D$527,3,FALSE)</f>
        <v>0</v>
      </c>
      <c r="O13" s="1">
        <f>VLOOKUP(A13,Games!$A$2:$D$527,4,FALSE)</f>
        <v>7</v>
      </c>
      <c r="P13" s="3">
        <f t="shared" si="6"/>
        <v>11.357142857142858</v>
      </c>
      <c r="R13">
        <f t="shared" si="7"/>
        <v>104.5</v>
      </c>
      <c r="S13">
        <f t="shared" si="8"/>
        <v>25</v>
      </c>
      <c r="T13" t="str">
        <f>IFERROR(VLOOKUP(A13,Games!$I$2:$I$246,1,FALSE)," ")</f>
        <v xml:space="preserve"> </v>
      </c>
    </row>
    <row r="14" spans="1:20" x14ac:dyDescent="0.25">
      <c r="A14" s="2" t="s">
        <v>348</v>
      </c>
      <c r="B14" s="1">
        <v>4</v>
      </c>
      <c r="C14" s="1">
        <v>4</v>
      </c>
      <c r="D14" s="1">
        <v>0</v>
      </c>
      <c r="E14" s="1">
        <v>0</v>
      </c>
      <c r="F14" s="1">
        <v>13</v>
      </c>
      <c r="G14" s="1">
        <v>6</v>
      </c>
      <c r="H14" s="1">
        <v>1</v>
      </c>
      <c r="I14" s="1">
        <v>2</v>
      </c>
      <c r="J14" s="1">
        <v>9</v>
      </c>
      <c r="K14" s="1">
        <v>0</v>
      </c>
      <c r="L14" s="1">
        <v>0</v>
      </c>
      <c r="M14" s="1">
        <v>8</v>
      </c>
      <c r="N14" s="1">
        <f>VLOOKUP(A14,Games!$A$2:$D$527,3,FALSE)</f>
        <v>0</v>
      </c>
      <c r="O14" s="1">
        <f>VLOOKUP(A14,Games!$A$2:$D$527,4,FALSE)</f>
        <v>4</v>
      </c>
      <c r="P14" s="3">
        <f t="shared" ref="P14" si="9">(R14-S14)/B14</f>
        <v>3.75</v>
      </c>
      <c r="R14">
        <f t="shared" ref="R14" si="10">SUM(M14,I14,H14,(G14*1.5),F14)</f>
        <v>33</v>
      </c>
      <c r="S14">
        <f t="shared" ref="S14" si="11">SUM((J14*2),(K14*3),(L14*4))</f>
        <v>18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ref="R15:R17" si="12">SUM(M15,I15,H15,(G15*1.5),F15)</f>
        <v>0</v>
      </c>
      <c r="S15">
        <f t="shared" ref="S15:S17" si="13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si="12"/>
        <v>0</v>
      </c>
      <c r="S16">
        <f t="shared" si="13"/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2"/>
        <v>0</v>
      </c>
      <c r="S17">
        <f t="shared" si="13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4">SUM(M18,I18,H18,(G18*1.5),F18)</f>
        <v>0</v>
      </c>
      <c r="S18">
        <f t="shared" ref="S18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4" t="s">
        <v>23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20" x14ac:dyDescent="0.25">
      <c r="A20" s="38" t="s">
        <v>8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6">IF(A4=""," ",A4)</f>
        <v>Matthew Kalokerinos</v>
      </c>
      <c r="B22" s="1"/>
      <c r="C22" s="3">
        <f t="shared" ref="C22:M22" si="17">IF(ISNUMBER($B4),C4/$B4," ")</f>
        <v>1.4736842105263157</v>
      </c>
      <c r="D22" s="3">
        <f t="shared" si="17"/>
        <v>1.2105263157894737</v>
      </c>
      <c r="E22" s="3">
        <f t="shared" si="17"/>
        <v>1.3157894736842106</v>
      </c>
      <c r="F22" s="3">
        <f t="shared" si="17"/>
        <v>3.5789473684210527</v>
      </c>
      <c r="G22" s="3">
        <f t="shared" si="17"/>
        <v>2.3684210526315788</v>
      </c>
      <c r="H22" s="3">
        <f t="shared" si="17"/>
        <v>0.68421052631578949</v>
      </c>
      <c r="I22" s="3">
        <f t="shared" si="17"/>
        <v>0.10526315789473684</v>
      </c>
      <c r="J22" s="3">
        <f t="shared" si="17"/>
        <v>1</v>
      </c>
      <c r="K22" s="3">
        <f t="shared" si="17"/>
        <v>0</v>
      </c>
      <c r="L22" s="3">
        <f t="shared" si="17"/>
        <v>0</v>
      </c>
      <c r="M22" s="3">
        <f t="shared" si="17"/>
        <v>7.8947368421052628</v>
      </c>
    </row>
    <row r="23" spans="1:20" x14ac:dyDescent="0.25">
      <c r="A23" s="2" t="str">
        <f t="shared" si="16"/>
        <v>Pete Maddocks</v>
      </c>
      <c r="B23" s="1"/>
      <c r="C23" s="3">
        <f t="shared" ref="C23:M23" si="18">IF(ISNUMBER($B5),C5/$B5," ")</f>
        <v>0.5</v>
      </c>
      <c r="D23" s="3">
        <f t="shared" si="18"/>
        <v>1.75</v>
      </c>
      <c r="E23" s="3">
        <f t="shared" si="18"/>
        <v>0.125</v>
      </c>
      <c r="F23" s="3">
        <f t="shared" si="18"/>
        <v>3.0625</v>
      </c>
      <c r="G23" s="3">
        <f t="shared" si="18"/>
        <v>1.1875</v>
      </c>
      <c r="H23" s="3">
        <f t="shared" si="18"/>
        <v>0.3125</v>
      </c>
      <c r="I23" s="3">
        <f t="shared" si="18"/>
        <v>0</v>
      </c>
      <c r="J23" s="3">
        <f t="shared" si="18"/>
        <v>0.75</v>
      </c>
      <c r="K23" s="3">
        <f t="shared" si="18"/>
        <v>0</v>
      </c>
      <c r="L23" s="3">
        <f t="shared" si="18"/>
        <v>0</v>
      </c>
      <c r="M23" s="3">
        <f t="shared" si="18"/>
        <v>6.375</v>
      </c>
    </row>
    <row r="24" spans="1:20" x14ac:dyDescent="0.25">
      <c r="A24" s="2" t="str">
        <f t="shared" si="16"/>
        <v>Ben Heaney</v>
      </c>
      <c r="B24" s="1"/>
      <c r="C24" s="3">
        <f t="shared" ref="C24:M24" si="19">IF(ISNUMBER($B6),C6/$B6," ")</f>
        <v>1.2666666666666666</v>
      </c>
      <c r="D24" s="3">
        <f t="shared" si="19"/>
        <v>0.26666666666666666</v>
      </c>
      <c r="E24" s="3">
        <f t="shared" si="19"/>
        <v>0.6</v>
      </c>
      <c r="F24" s="3">
        <f t="shared" si="19"/>
        <v>7.8</v>
      </c>
      <c r="G24" s="3">
        <f t="shared" si="19"/>
        <v>1.3333333333333333</v>
      </c>
      <c r="H24" s="3">
        <f t="shared" si="19"/>
        <v>0.4</v>
      </c>
      <c r="I24" s="3">
        <f t="shared" si="19"/>
        <v>1.9333333333333333</v>
      </c>
      <c r="J24" s="3">
        <f t="shared" si="19"/>
        <v>1.3333333333333333</v>
      </c>
      <c r="K24" s="3">
        <f t="shared" si="19"/>
        <v>0</v>
      </c>
      <c r="L24" s="3">
        <f t="shared" si="19"/>
        <v>0</v>
      </c>
      <c r="M24" s="3">
        <f t="shared" si="19"/>
        <v>3.9333333333333331</v>
      </c>
    </row>
    <row r="25" spans="1:20" x14ac:dyDescent="0.25">
      <c r="A25" s="2" t="str">
        <f t="shared" si="16"/>
        <v>Blake Talsma</v>
      </c>
      <c r="B25" s="1"/>
      <c r="C25" s="3">
        <f t="shared" ref="C25:M25" si="20">IF(ISNUMBER($B7),C7/$B7," ")</f>
        <v>4.666666666666667</v>
      </c>
      <c r="D25" s="3">
        <f t="shared" si="20"/>
        <v>0.4</v>
      </c>
      <c r="E25" s="3">
        <f t="shared" si="20"/>
        <v>2.3333333333333335</v>
      </c>
      <c r="F25" s="3">
        <f t="shared" si="20"/>
        <v>4.9333333333333336</v>
      </c>
      <c r="G25" s="3">
        <f t="shared" si="20"/>
        <v>2.5333333333333332</v>
      </c>
      <c r="H25" s="3">
        <f t="shared" si="20"/>
        <v>0.93333333333333335</v>
      </c>
      <c r="I25" s="3">
        <f t="shared" si="20"/>
        <v>0.13333333333333333</v>
      </c>
      <c r="J25" s="3">
        <f t="shared" si="20"/>
        <v>1</v>
      </c>
      <c r="K25" s="3">
        <f t="shared" si="20"/>
        <v>0</v>
      </c>
      <c r="L25" s="3">
        <f t="shared" si="20"/>
        <v>0</v>
      </c>
      <c r="M25" s="3">
        <f t="shared" si="20"/>
        <v>12.866666666666667</v>
      </c>
    </row>
    <row r="26" spans="1:20" x14ac:dyDescent="0.25">
      <c r="A26" s="2" t="str">
        <f t="shared" si="16"/>
        <v>Nick Wilkinson</v>
      </c>
      <c r="B26" s="1"/>
      <c r="C26" s="3">
        <f t="shared" ref="C26:M26" si="21">IF(ISNUMBER($B8),C8/$B8," ")</f>
        <v>1.5714285714285714</v>
      </c>
      <c r="D26" s="3">
        <f t="shared" si="21"/>
        <v>0.5</v>
      </c>
      <c r="E26" s="3">
        <f t="shared" si="21"/>
        <v>1.2142857142857142</v>
      </c>
      <c r="F26" s="3">
        <f t="shared" si="21"/>
        <v>2.7142857142857144</v>
      </c>
      <c r="G26" s="3">
        <f t="shared" si="21"/>
        <v>1.5</v>
      </c>
      <c r="H26" s="3">
        <f t="shared" si="21"/>
        <v>1.6428571428571428</v>
      </c>
      <c r="I26" s="3">
        <f t="shared" si="21"/>
        <v>0</v>
      </c>
      <c r="J26" s="3">
        <f t="shared" si="21"/>
        <v>1.7857142857142858</v>
      </c>
      <c r="K26" s="3">
        <f t="shared" si="21"/>
        <v>0</v>
      </c>
      <c r="L26" s="3">
        <f t="shared" si="21"/>
        <v>0</v>
      </c>
      <c r="M26" s="3">
        <f t="shared" si="21"/>
        <v>5.8571428571428568</v>
      </c>
    </row>
    <row r="27" spans="1:20" x14ac:dyDescent="0.25">
      <c r="A27" s="2" t="str">
        <f t="shared" si="16"/>
        <v>Zo Nunes</v>
      </c>
      <c r="B27" s="1"/>
      <c r="C27" s="3">
        <f t="shared" ref="C27:M27" si="22">IF(ISNUMBER($B9),C9/$B9," ")</f>
        <v>3.6428571428571428</v>
      </c>
      <c r="D27" s="3">
        <f t="shared" si="22"/>
        <v>7.1428571428571425E-2</v>
      </c>
      <c r="E27" s="3">
        <f t="shared" si="22"/>
        <v>1.2142857142857142</v>
      </c>
      <c r="F27" s="3">
        <f t="shared" si="22"/>
        <v>5</v>
      </c>
      <c r="G27" s="3">
        <f t="shared" si="22"/>
        <v>1.4285714285714286</v>
      </c>
      <c r="H27" s="3">
        <f t="shared" si="22"/>
        <v>1.2857142857142858</v>
      </c>
      <c r="I27" s="3">
        <f t="shared" si="22"/>
        <v>0.21428571428571427</v>
      </c>
      <c r="J27" s="3">
        <f t="shared" si="22"/>
        <v>2.1428571428571428</v>
      </c>
      <c r="K27" s="3">
        <f t="shared" si="22"/>
        <v>0</v>
      </c>
      <c r="L27" s="3">
        <f t="shared" si="22"/>
        <v>0</v>
      </c>
      <c r="M27" s="3">
        <f t="shared" si="22"/>
        <v>8.7142857142857135</v>
      </c>
    </row>
    <row r="28" spans="1:20" x14ac:dyDescent="0.25">
      <c r="A28" s="2" t="str">
        <f t="shared" si="16"/>
        <v>Jared Cox</v>
      </c>
      <c r="B28" s="1"/>
      <c r="C28" s="3">
        <f t="shared" ref="C28:M28" si="23">IF(ISNUMBER($B10),C10/$B10," ")</f>
        <v>0.75</v>
      </c>
      <c r="D28" s="3">
        <f t="shared" si="23"/>
        <v>0.16666666666666666</v>
      </c>
      <c r="E28" s="3">
        <f t="shared" si="23"/>
        <v>0.41666666666666669</v>
      </c>
      <c r="F28" s="3">
        <f t="shared" si="23"/>
        <v>2.25</v>
      </c>
      <c r="G28" s="3">
        <f t="shared" si="23"/>
        <v>1.8333333333333333</v>
      </c>
      <c r="H28" s="3">
        <f t="shared" si="23"/>
        <v>0.66666666666666663</v>
      </c>
      <c r="I28" s="3">
        <f t="shared" si="23"/>
        <v>8.3333333333333329E-2</v>
      </c>
      <c r="J28" s="3">
        <f t="shared" si="23"/>
        <v>0.83333333333333337</v>
      </c>
      <c r="K28" s="3">
        <f t="shared" si="23"/>
        <v>0</v>
      </c>
      <c r="L28" s="3">
        <f t="shared" si="23"/>
        <v>0</v>
      </c>
      <c r="M28" s="3">
        <f t="shared" si="23"/>
        <v>2.4166666666666665</v>
      </c>
    </row>
    <row r="29" spans="1:20" x14ac:dyDescent="0.25">
      <c r="A29" s="2" t="str">
        <f t="shared" si="16"/>
        <v>Kurt Jorgensen</v>
      </c>
      <c r="B29" s="1"/>
      <c r="C29" s="3">
        <f t="shared" ref="C29:M29" si="24">IF(ISNUMBER($B11),C11/$B11," ")</f>
        <v>1.1111111111111112</v>
      </c>
      <c r="D29" s="3">
        <f t="shared" si="24"/>
        <v>0.88888888888888884</v>
      </c>
      <c r="E29" s="3">
        <f t="shared" si="24"/>
        <v>0.1111111111111111</v>
      </c>
      <c r="F29" s="3">
        <f t="shared" si="24"/>
        <v>3.2222222222222223</v>
      </c>
      <c r="G29" s="3">
        <f t="shared" si="24"/>
        <v>0.66666666666666663</v>
      </c>
      <c r="H29" s="3">
        <f t="shared" si="24"/>
        <v>0.55555555555555558</v>
      </c>
      <c r="I29" s="3">
        <f t="shared" si="24"/>
        <v>0.33333333333333331</v>
      </c>
      <c r="J29" s="3">
        <f t="shared" si="24"/>
        <v>1.4444444444444444</v>
      </c>
      <c r="K29" s="3">
        <f t="shared" si="24"/>
        <v>0</v>
      </c>
      <c r="L29" s="3">
        <f t="shared" si="24"/>
        <v>0</v>
      </c>
      <c r="M29" s="3">
        <f t="shared" si="24"/>
        <v>5</v>
      </c>
    </row>
    <row r="30" spans="1:20" x14ac:dyDescent="0.25">
      <c r="A30" s="2" t="str">
        <f t="shared" si="16"/>
        <v>Michael Verzosa</v>
      </c>
      <c r="B30" s="1"/>
      <c r="C30" s="3">
        <f t="shared" ref="C30:M30" si="25">IF(ISNUMBER($B12),C12/$B12," ")</f>
        <v>1.875</v>
      </c>
      <c r="D30" s="3">
        <f t="shared" si="25"/>
        <v>0.5</v>
      </c>
      <c r="E30" s="3">
        <f t="shared" si="25"/>
        <v>1</v>
      </c>
      <c r="F30" s="3">
        <f t="shared" si="25"/>
        <v>2.5</v>
      </c>
      <c r="G30" s="3">
        <f t="shared" si="25"/>
        <v>1.5</v>
      </c>
      <c r="H30" s="3">
        <f t="shared" si="25"/>
        <v>1</v>
      </c>
      <c r="I30" s="3">
        <f t="shared" si="25"/>
        <v>0</v>
      </c>
      <c r="J30" s="3">
        <f t="shared" si="25"/>
        <v>0.875</v>
      </c>
      <c r="K30" s="3">
        <f t="shared" si="25"/>
        <v>0</v>
      </c>
      <c r="L30" s="3">
        <f t="shared" si="25"/>
        <v>0</v>
      </c>
      <c r="M30" s="3">
        <f t="shared" si="25"/>
        <v>6.25</v>
      </c>
    </row>
    <row r="31" spans="1:20" x14ac:dyDescent="0.25">
      <c r="A31" s="2" t="str">
        <f t="shared" si="16"/>
        <v>Ash Brettell</v>
      </c>
      <c r="B31" s="1"/>
      <c r="C31" s="3">
        <f t="shared" ref="C31:M31" si="26">IF(ISNUMBER($B13),C13/$B13," ")</f>
        <v>1.4285714285714286</v>
      </c>
      <c r="D31" s="3">
        <f t="shared" si="26"/>
        <v>0</v>
      </c>
      <c r="E31" s="3">
        <f t="shared" si="26"/>
        <v>0.2857142857142857</v>
      </c>
      <c r="F31" s="3">
        <f t="shared" si="26"/>
        <v>5.7142857142857144</v>
      </c>
      <c r="G31" s="3">
        <f t="shared" si="26"/>
        <v>3</v>
      </c>
      <c r="H31" s="3">
        <f t="shared" si="26"/>
        <v>1.5714285714285714</v>
      </c>
      <c r="I31" s="3">
        <f t="shared" si="26"/>
        <v>0</v>
      </c>
      <c r="J31" s="3">
        <f t="shared" si="26"/>
        <v>1.5714285714285714</v>
      </c>
      <c r="K31" s="3">
        <f t="shared" si="26"/>
        <v>0.14285714285714285</v>
      </c>
      <c r="L31" s="3">
        <f t="shared" si="26"/>
        <v>0</v>
      </c>
      <c r="M31" s="3">
        <f t="shared" si="26"/>
        <v>3.1428571428571428</v>
      </c>
    </row>
    <row r="32" spans="1:20" x14ac:dyDescent="0.25">
      <c r="A32" s="2" t="str">
        <f t="shared" si="16"/>
        <v>David Hawkins</v>
      </c>
      <c r="B32" s="1"/>
      <c r="C32" s="3">
        <f t="shared" ref="C32:M32" si="27">IF(ISNUMBER($B14),C14/$B14," ")</f>
        <v>1</v>
      </c>
      <c r="D32" s="3">
        <f t="shared" si="27"/>
        <v>0</v>
      </c>
      <c r="E32" s="3">
        <f t="shared" si="27"/>
        <v>0</v>
      </c>
      <c r="F32" s="3">
        <f t="shared" si="27"/>
        <v>3.25</v>
      </c>
      <c r="G32" s="3">
        <f t="shared" si="27"/>
        <v>1.5</v>
      </c>
      <c r="H32" s="3">
        <f t="shared" si="27"/>
        <v>0.25</v>
      </c>
      <c r="I32" s="3">
        <f t="shared" si="27"/>
        <v>0.5</v>
      </c>
      <c r="J32" s="3">
        <f t="shared" si="27"/>
        <v>2.25</v>
      </c>
      <c r="K32" s="3">
        <f t="shared" si="27"/>
        <v>0</v>
      </c>
      <c r="L32" s="3">
        <f t="shared" si="27"/>
        <v>0</v>
      </c>
      <c r="M32" s="3">
        <f t="shared" si="27"/>
        <v>2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8">IF(ISNUMBER($B15),C15/$B15," ")</f>
        <v xml:space="preserve"> </v>
      </c>
      <c r="D33" s="3" t="str">
        <f t="shared" si="28"/>
        <v xml:space="preserve"> </v>
      </c>
      <c r="E33" s="3" t="str">
        <f t="shared" si="28"/>
        <v xml:space="preserve"> </v>
      </c>
      <c r="F33" s="3" t="str">
        <f t="shared" si="28"/>
        <v xml:space="preserve"> </v>
      </c>
      <c r="G33" s="3" t="str">
        <f t="shared" si="28"/>
        <v xml:space="preserve"> </v>
      </c>
      <c r="H33" s="3" t="str">
        <f t="shared" si="28"/>
        <v xml:space="preserve"> </v>
      </c>
      <c r="I33" s="3" t="str">
        <f t="shared" si="28"/>
        <v xml:space="preserve"> </v>
      </c>
      <c r="J33" s="3" t="str">
        <f t="shared" si="28"/>
        <v xml:space="preserve"> </v>
      </c>
      <c r="K33" s="3" t="str">
        <f t="shared" si="28"/>
        <v xml:space="preserve"> </v>
      </c>
      <c r="L33" s="3" t="str">
        <f t="shared" si="28"/>
        <v xml:space="preserve"> </v>
      </c>
      <c r="M33" s="3" t="str">
        <f t="shared" si="28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9">IF(ISNUMBER($B16),C16/$B16," ")</f>
        <v xml:space="preserve"> </v>
      </c>
      <c r="D34" s="3" t="str">
        <f t="shared" si="29"/>
        <v xml:space="preserve"> </v>
      </c>
      <c r="E34" s="3" t="str">
        <f t="shared" si="29"/>
        <v xml:space="preserve"> </v>
      </c>
      <c r="F34" s="3" t="str">
        <f t="shared" si="29"/>
        <v xml:space="preserve"> </v>
      </c>
      <c r="G34" s="3" t="str">
        <f t="shared" si="29"/>
        <v xml:space="preserve"> </v>
      </c>
      <c r="H34" s="3" t="str">
        <f t="shared" si="29"/>
        <v xml:space="preserve"> </v>
      </c>
      <c r="I34" s="3" t="str">
        <f t="shared" si="29"/>
        <v xml:space="preserve"> </v>
      </c>
      <c r="J34" s="3" t="str">
        <f t="shared" si="29"/>
        <v xml:space="preserve"> </v>
      </c>
      <c r="K34" s="3" t="str">
        <f t="shared" si="29"/>
        <v xml:space="preserve"> </v>
      </c>
      <c r="L34" s="3" t="str">
        <f t="shared" si="29"/>
        <v xml:space="preserve"> </v>
      </c>
      <c r="M34" s="3" t="str">
        <f t="shared" si="29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30">IF(ISNUMBER($B17),C17/$B17," ")</f>
        <v xml:space="preserve"> </v>
      </c>
      <c r="D35" s="3" t="str">
        <f t="shared" si="30"/>
        <v xml:space="preserve"> </v>
      </c>
      <c r="E35" s="3" t="str">
        <f t="shared" si="30"/>
        <v xml:space="preserve"> </v>
      </c>
      <c r="F35" s="3" t="str">
        <f t="shared" si="30"/>
        <v xml:space="preserve"> </v>
      </c>
      <c r="G35" s="3" t="str">
        <f t="shared" si="30"/>
        <v xml:space="preserve"> </v>
      </c>
      <c r="H35" s="3" t="str">
        <f t="shared" si="30"/>
        <v xml:space="preserve"> </v>
      </c>
      <c r="I35" s="3" t="str">
        <f t="shared" si="30"/>
        <v xml:space="preserve"> </v>
      </c>
      <c r="J35" s="3" t="str">
        <f t="shared" si="30"/>
        <v xml:space="preserve"> </v>
      </c>
      <c r="K35" s="3" t="str">
        <f t="shared" si="30"/>
        <v xml:space="preserve"> </v>
      </c>
      <c r="L35" s="3" t="str">
        <f t="shared" si="30"/>
        <v xml:space="preserve"> </v>
      </c>
      <c r="M35" s="3" t="str">
        <f t="shared" si="30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6" si="31">IF(ISNUMBER($B18),C18/$B18," ")</f>
        <v xml:space="preserve"> </v>
      </c>
      <c r="D36" s="3" t="str">
        <f t="shared" si="31"/>
        <v xml:space="preserve"> </v>
      </c>
      <c r="E36" s="3" t="str">
        <f t="shared" si="31"/>
        <v xml:space="preserve"> </v>
      </c>
      <c r="F36" s="3" t="str">
        <f t="shared" si="31"/>
        <v xml:space="preserve"> </v>
      </c>
      <c r="G36" s="3" t="str">
        <f t="shared" si="31"/>
        <v xml:space="preserve"> </v>
      </c>
      <c r="H36" s="3" t="str">
        <f t="shared" si="31"/>
        <v xml:space="preserve"> </v>
      </c>
      <c r="I36" s="3" t="str">
        <f t="shared" si="31"/>
        <v xml:space="preserve"> </v>
      </c>
      <c r="J36" s="3" t="str">
        <f t="shared" si="31"/>
        <v xml:space="preserve"> </v>
      </c>
      <c r="K36" s="3" t="str">
        <f t="shared" si="31"/>
        <v xml:space="preserve"> </v>
      </c>
      <c r="L36" s="3" t="str">
        <f t="shared" si="31"/>
        <v xml:space="preserve"> </v>
      </c>
      <c r="M36" s="3" t="str">
        <f t="shared" si="31"/>
        <v xml:space="preserve"> </v>
      </c>
    </row>
  </sheetData>
  <mergeCells count="3">
    <mergeCell ref="A19:M19"/>
    <mergeCell ref="A20:M20"/>
    <mergeCell ref="A2:O2"/>
  </mergeCells>
  <conditionalFormatting sqref="A4:A12">
    <cfRule type="expression" dxfId="11" priority="9">
      <formula>EXACT(A4,T4)</formula>
    </cfRule>
    <cfRule type="expression" dxfId="10" priority="10">
      <formula>O4&gt;12</formula>
    </cfRule>
  </conditionalFormatting>
  <conditionalFormatting sqref="A13:A18">
    <cfRule type="expression" dxfId="9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T36"/>
  <sheetViews>
    <sheetView workbookViewId="0">
      <selection activeCell="V7" sqref="V7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9.140625" customWidth="1"/>
  </cols>
  <sheetData>
    <row r="1" spans="1:20" x14ac:dyDescent="0.25">
      <c r="A1" t="s">
        <v>302</v>
      </c>
    </row>
    <row r="2" spans="1:20" x14ac:dyDescent="0.25">
      <c r="A2" s="42" t="s">
        <v>310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0" t="s">
        <v>310</v>
      </c>
    </row>
    <row r="3" spans="1:20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46</v>
      </c>
      <c r="O3" s="1" t="s">
        <v>47</v>
      </c>
      <c r="P3" s="1" t="s">
        <v>52</v>
      </c>
      <c r="R3" t="s">
        <v>53</v>
      </c>
      <c r="S3" t="s">
        <v>54</v>
      </c>
    </row>
    <row r="4" spans="1:20" x14ac:dyDescent="0.25">
      <c r="A4" s="2" t="s">
        <v>311</v>
      </c>
      <c r="B4" s="1">
        <v>18</v>
      </c>
      <c r="C4" s="1">
        <v>19</v>
      </c>
      <c r="D4" s="1">
        <v>2</v>
      </c>
      <c r="E4" s="1">
        <v>3</v>
      </c>
      <c r="F4" s="1">
        <v>65</v>
      </c>
      <c r="G4" s="1">
        <v>17</v>
      </c>
      <c r="H4" s="1">
        <v>12</v>
      </c>
      <c r="I4" s="1">
        <v>12</v>
      </c>
      <c r="J4" s="1">
        <v>15</v>
      </c>
      <c r="K4" s="1">
        <v>0</v>
      </c>
      <c r="L4" s="1">
        <v>0</v>
      </c>
      <c r="M4" s="1">
        <v>47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7.3055555555555554</v>
      </c>
      <c r="R4">
        <f>SUM(M4,I4,H4,(G4*1.5),F4)</f>
        <v>161.5</v>
      </c>
      <c r="S4">
        <f>SUM((J4*2),(K4*3),(L4*4))</f>
        <v>30</v>
      </c>
      <c r="T4" t="str">
        <f>IFERROR(VLOOKUP(A4,Games!$I$2:$I$246,1,FALSE)," ")</f>
        <v xml:space="preserve"> </v>
      </c>
    </row>
    <row r="5" spans="1:20" x14ac:dyDescent="0.25">
      <c r="A5" s="2" t="s">
        <v>315</v>
      </c>
      <c r="B5" s="1">
        <v>18</v>
      </c>
      <c r="C5" s="1">
        <v>68</v>
      </c>
      <c r="D5" s="1">
        <v>10</v>
      </c>
      <c r="E5" s="1">
        <v>67</v>
      </c>
      <c r="F5" s="1">
        <v>126</v>
      </c>
      <c r="G5" s="1">
        <v>48</v>
      </c>
      <c r="H5" s="1">
        <v>46</v>
      </c>
      <c r="I5" s="1">
        <v>6</v>
      </c>
      <c r="J5" s="1">
        <v>25</v>
      </c>
      <c r="K5" s="1">
        <v>0</v>
      </c>
      <c r="L5" s="1">
        <v>0</v>
      </c>
      <c r="M5" s="1">
        <v>233</v>
      </c>
      <c r="N5" s="1">
        <f>VLOOKUP(A5,Games!$A$2:$D$527,3,FALSE)</f>
        <v>0</v>
      </c>
      <c r="O5" s="1">
        <f>VLOOKUP(A5,Games!$A$2:$D$527,4,FALSE)</f>
        <v>18</v>
      </c>
      <c r="P5" s="3">
        <f t="shared" ref="P5:P11" si="0">(R5-S5)/B5</f>
        <v>24.055555555555557</v>
      </c>
      <c r="R5">
        <f t="shared" ref="R5:R11" si="1">SUM(M5,I5,H5,(G5*1.5),F5)</f>
        <v>483</v>
      </c>
      <c r="S5">
        <f t="shared" ref="S5:S11" si="2">SUM((J5*2),(K5*3),(L5*4))</f>
        <v>50</v>
      </c>
      <c r="T5" t="str">
        <f>IFERROR(VLOOKUP(A5,Games!$I$2:$I$246,1,FALSE)," ")</f>
        <v xml:space="preserve"> </v>
      </c>
    </row>
    <row r="6" spans="1:20" x14ac:dyDescent="0.25">
      <c r="A6" s="2" t="s">
        <v>351</v>
      </c>
      <c r="B6" s="1">
        <v>16</v>
      </c>
      <c r="C6" s="1">
        <v>33</v>
      </c>
      <c r="D6" s="1">
        <v>0</v>
      </c>
      <c r="E6" s="1">
        <v>6</v>
      </c>
      <c r="F6" s="1">
        <v>68</v>
      </c>
      <c r="G6" s="1">
        <v>8</v>
      </c>
      <c r="H6" s="1">
        <v>15</v>
      </c>
      <c r="I6" s="1">
        <v>3</v>
      </c>
      <c r="J6" s="1">
        <v>21</v>
      </c>
      <c r="K6" s="1">
        <v>0</v>
      </c>
      <c r="L6" s="1">
        <v>0</v>
      </c>
      <c r="M6" s="1">
        <v>72</v>
      </c>
      <c r="N6" s="1">
        <f>VLOOKUP(A6,Games!$A$2:$D$527,3,FALSE)</f>
        <v>0</v>
      </c>
      <c r="O6" s="1">
        <f>VLOOKUP(A6,Games!$A$2:$D$527,4,FALSE)</f>
        <v>16</v>
      </c>
      <c r="P6" s="3">
        <f t="shared" si="0"/>
        <v>8</v>
      </c>
      <c r="R6">
        <f t="shared" si="1"/>
        <v>170</v>
      </c>
      <c r="S6">
        <f t="shared" si="2"/>
        <v>42</v>
      </c>
      <c r="T6" t="str">
        <f>IFERROR(VLOOKUP(A6,Games!$I$2:$I$246,1,FALSE)," ")</f>
        <v xml:space="preserve"> </v>
      </c>
    </row>
    <row r="7" spans="1:20" x14ac:dyDescent="0.25">
      <c r="A7" s="2" t="s">
        <v>314</v>
      </c>
      <c r="B7" s="1">
        <v>16</v>
      </c>
      <c r="C7" s="1">
        <v>12</v>
      </c>
      <c r="D7" s="1">
        <v>13</v>
      </c>
      <c r="E7" s="1">
        <v>6</v>
      </c>
      <c r="F7" s="1">
        <v>33</v>
      </c>
      <c r="G7" s="1">
        <v>25</v>
      </c>
      <c r="H7" s="1">
        <v>11</v>
      </c>
      <c r="I7" s="1">
        <v>0</v>
      </c>
      <c r="J7" s="1">
        <v>23</v>
      </c>
      <c r="K7" s="1">
        <v>0</v>
      </c>
      <c r="L7" s="1">
        <v>0</v>
      </c>
      <c r="M7" s="1">
        <v>69</v>
      </c>
      <c r="N7" s="1">
        <f>VLOOKUP(A7,Games!$A$2:$D$527,3,FALSE)</f>
        <v>0</v>
      </c>
      <c r="O7" s="1">
        <f>VLOOKUP(A7,Games!$A$2:$D$527,4,FALSE)</f>
        <v>16</v>
      </c>
      <c r="P7" s="3">
        <f t="shared" si="0"/>
        <v>6.53125</v>
      </c>
      <c r="R7">
        <f t="shared" si="1"/>
        <v>150.5</v>
      </c>
      <c r="S7">
        <f t="shared" si="2"/>
        <v>46</v>
      </c>
      <c r="T7" t="str">
        <f>IFERROR(VLOOKUP(A7,Games!$I$2:$I$246,1,FALSE)," ")</f>
        <v xml:space="preserve"> </v>
      </c>
    </row>
    <row r="8" spans="1:20" x14ac:dyDescent="0.25">
      <c r="A8" s="2" t="s">
        <v>312</v>
      </c>
      <c r="B8" s="1">
        <v>16</v>
      </c>
      <c r="C8" s="1">
        <v>26</v>
      </c>
      <c r="D8" s="1">
        <v>9</v>
      </c>
      <c r="E8" s="1">
        <v>11</v>
      </c>
      <c r="F8" s="1">
        <v>59</v>
      </c>
      <c r="G8" s="1">
        <v>36</v>
      </c>
      <c r="H8" s="1">
        <v>18</v>
      </c>
      <c r="I8" s="1">
        <v>1</v>
      </c>
      <c r="J8" s="1">
        <v>15</v>
      </c>
      <c r="K8" s="1">
        <v>2</v>
      </c>
      <c r="L8" s="1">
        <v>0</v>
      </c>
      <c r="M8" s="1">
        <v>90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11.625</v>
      </c>
      <c r="R8">
        <f t="shared" si="1"/>
        <v>222</v>
      </c>
      <c r="S8">
        <f t="shared" si="2"/>
        <v>36</v>
      </c>
      <c r="T8" t="str">
        <f>IFERROR(VLOOKUP(A8,Games!$I$2:$I$246,1,FALSE)," ")</f>
        <v xml:space="preserve"> </v>
      </c>
    </row>
    <row r="9" spans="1:20" x14ac:dyDescent="0.25">
      <c r="A9" s="2" t="s">
        <v>313</v>
      </c>
      <c r="B9" s="1">
        <v>15</v>
      </c>
      <c r="C9" s="1">
        <v>23</v>
      </c>
      <c r="D9" s="1">
        <v>0</v>
      </c>
      <c r="E9" s="1">
        <v>12</v>
      </c>
      <c r="F9" s="1">
        <v>76</v>
      </c>
      <c r="G9" s="1">
        <v>18</v>
      </c>
      <c r="H9" s="1">
        <v>10</v>
      </c>
      <c r="I9" s="1">
        <v>7</v>
      </c>
      <c r="J9" s="1">
        <v>43</v>
      </c>
      <c r="K9" s="1">
        <v>1</v>
      </c>
      <c r="L9" s="1">
        <v>0</v>
      </c>
      <c r="M9" s="1">
        <v>58</v>
      </c>
      <c r="N9" s="1">
        <f>VLOOKUP(A9,Games!$A$2:$D$527,3,FALSE)</f>
        <v>1</v>
      </c>
      <c r="O9" s="1">
        <f>VLOOKUP(A9,Games!$A$2:$D$527,4,FALSE)</f>
        <v>16</v>
      </c>
      <c r="P9" s="3">
        <f t="shared" si="0"/>
        <v>5.9333333333333336</v>
      </c>
      <c r="R9">
        <f t="shared" si="1"/>
        <v>178</v>
      </c>
      <c r="S9">
        <f t="shared" si="2"/>
        <v>89</v>
      </c>
      <c r="T9" t="str">
        <f>IFERROR(VLOOKUP(A9,Games!$I$2:$I$246,1,FALSE)," ")</f>
        <v xml:space="preserve"> </v>
      </c>
    </row>
    <row r="10" spans="1:20" x14ac:dyDescent="0.25">
      <c r="A10" s="2" t="s">
        <v>330</v>
      </c>
      <c r="B10" s="1">
        <v>14</v>
      </c>
      <c r="C10" s="1">
        <v>38</v>
      </c>
      <c r="D10" s="1">
        <v>0</v>
      </c>
      <c r="E10" s="1">
        <v>23</v>
      </c>
      <c r="F10" s="1">
        <v>118</v>
      </c>
      <c r="G10" s="1">
        <v>21</v>
      </c>
      <c r="H10" s="1">
        <v>34</v>
      </c>
      <c r="I10" s="1">
        <v>18</v>
      </c>
      <c r="J10" s="1">
        <v>32</v>
      </c>
      <c r="K10" s="1">
        <v>0</v>
      </c>
      <c r="L10" s="1">
        <v>0</v>
      </c>
      <c r="M10" s="1">
        <v>99</v>
      </c>
      <c r="N10" s="1">
        <f>VLOOKUP(A10,Games!$A$2:$D$527,3,FALSE)</f>
        <v>0</v>
      </c>
      <c r="O10" s="1">
        <f>VLOOKUP(A10,Games!$A$2:$D$527,4,FALSE)</f>
        <v>14</v>
      </c>
      <c r="P10" s="3">
        <f t="shared" si="0"/>
        <v>16.892857142857142</v>
      </c>
      <c r="R10">
        <f t="shared" si="1"/>
        <v>300.5</v>
      </c>
      <c r="S10">
        <f t="shared" si="2"/>
        <v>64</v>
      </c>
      <c r="T10" t="str">
        <f>IFERROR(VLOOKUP(A10,Games!$I$2:$I$246,1,FALSE)," ")</f>
        <v xml:space="preserve"> </v>
      </c>
    </row>
    <row r="11" spans="1:20" x14ac:dyDescent="0.25">
      <c r="A11" s="2" t="s">
        <v>230</v>
      </c>
      <c r="B11" s="1">
        <v>10</v>
      </c>
      <c r="C11" s="1">
        <v>9</v>
      </c>
      <c r="D11" s="1">
        <v>9</v>
      </c>
      <c r="E11" s="1">
        <v>12</v>
      </c>
      <c r="F11" s="1">
        <v>25</v>
      </c>
      <c r="G11" s="1">
        <v>19</v>
      </c>
      <c r="H11" s="1">
        <v>11</v>
      </c>
      <c r="I11" s="1">
        <v>0</v>
      </c>
      <c r="J11" s="1">
        <v>12</v>
      </c>
      <c r="K11" s="1">
        <v>0</v>
      </c>
      <c r="L11" s="1">
        <v>0</v>
      </c>
      <c r="M11" s="1">
        <v>57</v>
      </c>
      <c r="N11" s="1">
        <f>VLOOKUP(A11,Games!$A$2:$D$527,3,FALSE)</f>
        <v>0</v>
      </c>
      <c r="O11" s="1">
        <f>VLOOKUP(A11,Games!$A$2:$D$527,4,FALSE)</f>
        <v>10</v>
      </c>
      <c r="P11" s="3">
        <f t="shared" si="0"/>
        <v>9.75</v>
      </c>
      <c r="R11">
        <f t="shared" si="1"/>
        <v>121.5</v>
      </c>
      <c r="S11">
        <f t="shared" si="2"/>
        <v>24</v>
      </c>
      <c r="T11" t="str">
        <f>IFERROR(VLOOKUP(A11,Games!$I$2:$I$246,1,FALSE)," ")</f>
        <v>Ryan Storch</v>
      </c>
    </row>
    <row r="12" spans="1:20" x14ac:dyDescent="0.25">
      <c r="A12" s="2" t="s">
        <v>391</v>
      </c>
      <c r="B12" s="1">
        <v>2</v>
      </c>
      <c r="C12" s="1">
        <v>8</v>
      </c>
      <c r="D12" s="1">
        <v>0</v>
      </c>
      <c r="E12" s="1">
        <v>3</v>
      </c>
      <c r="F12" s="1">
        <v>10</v>
      </c>
      <c r="G12" s="1">
        <v>2</v>
      </c>
      <c r="H12" s="1">
        <v>2</v>
      </c>
      <c r="I12" s="1">
        <v>0</v>
      </c>
      <c r="J12" s="1">
        <v>3</v>
      </c>
      <c r="K12" s="1">
        <v>0</v>
      </c>
      <c r="L12" s="1">
        <v>0</v>
      </c>
      <c r="M12" s="1">
        <v>19</v>
      </c>
      <c r="N12" s="1">
        <f>VLOOKUP(A12,Games!$A$2:$D$527,3,FALSE)</f>
        <v>0</v>
      </c>
      <c r="O12" s="1">
        <f>VLOOKUP(A12,Games!$A$2:$D$527,4,FALSE)</f>
        <v>2</v>
      </c>
      <c r="P12" s="3">
        <f t="shared" ref="P12:P13" si="3">(R12-S12)/B12</f>
        <v>14</v>
      </c>
      <c r="R12">
        <f t="shared" ref="R12:R13" si="4">SUM(M12,I12,H12,(G12*1.5),F12)</f>
        <v>34</v>
      </c>
      <c r="S12">
        <f t="shared" ref="S12:S13" si="5">SUM((J12*2),(K12*3),(L12*4))</f>
        <v>6</v>
      </c>
      <c r="T12" t="str">
        <f>IFERROR(VLOOKUP(A12,Games!$I$2:$I$246,1,FALSE)," ")</f>
        <v xml:space="preserve"> </v>
      </c>
    </row>
    <row r="13" spans="1:20" x14ac:dyDescent="0.25">
      <c r="A13" s="2" t="s">
        <v>352</v>
      </c>
      <c r="B13" s="1">
        <v>2</v>
      </c>
      <c r="C13" s="1">
        <v>0</v>
      </c>
      <c r="D13" s="1">
        <v>1</v>
      </c>
      <c r="E13" s="1">
        <v>0</v>
      </c>
      <c r="F13" s="1">
        <v>4</v>
      </c>
      <c r="G13" s="1">
        <v>6</v>
      </c>
      <c r="H13" s="1">
        <v>0</v>
      </c>
      <c r="I13" s="1">
        <v>0</v>
      </c>
      <c r="J13" s="1">
        <v>2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2</v>
      </c>
      <c r="P13" s="3">
        <f t="shared" si="3"/>
        <v>6</v>
      </c>
      <c r="R13">
        <f t="shared" si="4"/>
        <v>16</v>
      </c>
      <c r="S13">
        <f t="shared" si="5"/>
        <v>4</v>
      </c>
      <c r="T13" t="str">
        <f>IFERROR(VLOOKUP(A13,Games!$I$2:$I$246,1,FALSE)," ")</f>
        <v xml:space="preserve"> </v>
      </c>
    </row>
    <row r="14" spans="1:20" x14ac:dyDescent="0.25">
      <c r="A14" s="2" t="s">
        <v>369</v>
      </c>
      <c r="B14" s="1">
        <v>2</v>
      </c>
      <c r="C14" s="1">
        <v>10</v>
      </c>
      <c r="D14" s="1">
        <v>0</v>
      </c>
      <c r="E14" s="1">
        <v>0</v>
      </c>
      <c r="F14" s="1">
        <v>14</v>
      </c>
      <c r="G14" s="1">
        <v>1</v>
      </c>
      <c r="H14" s="1">
        <v>2</v>
      </c>
      <c r="I14" s="1">
        <v>0</v>
      </c>
      <c r="J14" s="1">
        <v>4</v>
      </c>
      <c r="K14" s="1">
        <v>0</v>
      </c>
      <c r="L14" s="1">
        <v>0</v>
      </c>
      <c r="M14" s="1">
        <v>20</v>
      </c>
      <c r="N14" s="1">
        <f>VLOOKUP(A14,Games!$A$2:$D$527,3,FALSE)</f>
        <v>0</v>
      </c>
      <c r="O14" s="1">
        <f>VLOOKUP(A14,Games!$A$2:$D$527,4,FALSE)</f>
        <v>2</v>
      </c>
      <c r="P14" s="3">
        <f t="shared" ref="P14" si="6">(R14-S14)/B14</f>
        <v>14.75</v>
      </c>
      <c r="R14">
        <f t="shared" ref="R14" si="7">SUM(M14,I14,H14,(G14*1.5),F14)</f>
        <v>37.5</v>
      </c>
      <c r="S14">
        <f t="shared" ref="S14" si="8">SUM((J14*2),(K14*3),(L14*4))</f>
        <v>8</v>
      </c>
      <c r="T14" t="str">
        <f>IFERROR(VLOOKUP(A14,Games!$I$2:$I$246,1,FALSE)," ")</f>
        <v xml:space="preserve"> </v>
      </c>
    </row>
    <row r="15" spans="1:20" x14ac:dyDescent="0.25">
      <c r="A15" s="2" t="s">
        <v>353</v>
      </c>
      <c r="B15" s="1">
        <v>1</v>
      </c>
      <c r="C15" s="1">
        <v>4</v>
      </c>
      <c r="D15" s="1">
        <v>0</v>
      </c>
      <c r="E15" s="1">
        <v>2</v>
      </c>
      <c r="F15" s="1">
        <v>6</v>
      </c>
      <c r="G15" s="1">
        <v>0</v>
      </c>
      <c r="H15" s="1">
        <v>4</v>
      </c>
      <c r="I15" s="1">
        <v>0</v>
      </c>
      <c r="J15" s="1">
        <v>0</v>
      </c>
      <c r="K15" s="1">
        <v>0</v>
      </c>
      <c r="L15" s="1">
        <v>0</v>
      </c>
      <c r="M15" s="1">
        <v>10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" si="9">(R15-S15)/B15</f>
        <v>20</v>
      </c>
      <c r="R15">
        <f t="shared" ref="R15" si="10">SUM(M15,I15,H15,(G15*1.5),F15)</f>
        <v>20</v>
      </c>
      <c r="S15">
        <f t="shared" ref="S15" si="11">SUM((J15*2),(K15*3),(L15*4))</f>
        <v>0</v>
      </c>
      <c r="T15" t="str">
        <f>IFERROR(VLOOKUP(A15,Games!$I$2:$I$246,1,FALSE)," ")</f>
        <v xml:space="preserve"> </v>
      </c>
    </row>
    <row r="16" spans="1:20" x14ac:dyDescent="0.25">
      <c r="A16" s="2" t="s">
        <v>350</v>
      </c>
      <c r="B16" s="1">
        <v>1</v>
      </c>
      <c r="C16" s="1">
        <v>3</v>
      </c>
      <c r="D16" s="1">
        <v>1</v>
      </c>
      <c r="E16" s="1">
        <v>0</v>
      </c>
      <c r="F16" s="1">
        <v>3</v>
      </c>
      <c r="G16" s="1">
        <v>0</v>
      </c>
      <c r="H16" s="1">
        <v>1</v>
      </c>
      <c r="I16" s="1">
        <v>0</v>
      </c>
      <c r="J16" s="1">
        <v>4</v>
      </c>
      <c r="K16" s="1">
        <v>0</v>
      </c>
      <c r="L16" s="1">
        <v>0</v>
      </c>
      <c r="M16" s="1">
        <v>9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" si="12">(R16-S16)/B16</f>
        <v>5</v>
      </c>
      <c r="R16">
        <f t="shared" ref="R16" si="13">SUM(M16,I16,H16,(G16*1.5),F16)</f>
        <v>13</v>
      </c>
      <c r="S16">
        <f t="shared" ref="S16" si="14">SUM((J16*2),(K16*3),(L16*4))</f>
        <v>8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5">SUM(M17,I17,H17,(G17*1.5),F17)</f>
        <v>0</v>
      </c>
      <c r="S17">
        <f t="shared" ref="S17" si="16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" si="17">SUM(M18,I18,H18,(G18*1.5),F18)</f>
        <v>0</v>
      </c>
      <c r="S18">
        <f t="shared" ref="S18" si="18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41" t="s">
        <v>23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R19" t="e">
        <f>SUM(#REF!,#REF!,#REF!,(#REF!*1.5),#REF!)</f>
        <v>#REF!</v>
      </c>
      <c r="S19" t="e">
        <f>SUM((#REF!*2),(#REF!*3),(#REF!*4))</f>
        <v>#REF!</v>
      </c>
      <c r="T19" t="str">
        <f>IFERROR(VLOOKUP(#REF!,Games!$I$2:$I$246,1,FALSE)," ")</f>
        <v xml:space="preserve"> </v>
      </c>
    </row>
    <row r="20" spans="1:20" x14ac:dyDescent="0.25">
      <c r="A20" s="42" t="s">
        <v>310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20" x14ac:dyDescent="0.25">
      <c r="A21" s="1" t="s">
        <v>10</v>
      </c>
      <c r="B21" s="1" t="s">
        <v>11</v>
      </c>
      <c r="C21" s="1" t="s">
        <v>12</v>
      </c>
      <c r="D21" s="1" t="s">
        <v>13</v>
      </c>
      <c r="E21" s="1" t="s">
        <v>14</v>
      </c>
      <c r="F21" s="1" t="s">
        <v>15</v>
      </c>
      <c r="G21" s="1" t="s">
        <v>16</v>
      </c>
      <c r="H21" s="1" t="s">
        <v>17</v>
      </c>
      <c r="I21" s="1" t="s">
        <v>18</v>
      </c>
      <c r="J21" s="1" t="s">
        <v>19</v>
      </c>
      <c r="K21" s="1" t="s">
        <v>20</v>
      </c>
      <c r="L21" s="1" t="s">
        <v>21</v>
      </c>
      <c r="M21" s="1" t="s">
        <v>22</v>
      </c>
    </row>
    <row r="22" spans="1:20" x14ac:dyDescent="0.25">
      <c r="A22" s="2" t="str">
        <f t="shared" ref="A22:A36" si="19">IF(A4=""," ",A4)</f>
        <v>Edward Craft</v>
      </c>
      <c r="B22" s="1"/>
      <c r="C22" s="3">
        <f t="shared" ref="C22:M22" si="20">IF(ISNUMBER($B4),C4/$B4," ")</f>
        <v>1.0555555555555556</v>
      </c>
      <c r="D22" s="3">
        <f t="shared" si="20"/>
        <v>0.1111111111111111</v>
      </c>
      <c r="E22" s="3">
        <f t="shared" si="20"/>
        <v>0.16666666666666666</v>
      </c>
      <c r="F22" s="3">
        <f t="shared" si="20"/>
        <v>3.6111111111111112</v>
      </c>
      <c r="G22" s="3">
        <f t="shared" si="20"/>
        <v>0.94444444444444442</v>
      </c>
      <c r="H22" s="3">
        <f t="shared" si="20"/>
        <v>0.66666666666666663</v>
      </c>
      <c r="I22" s="3">
        <f t="shared" si="20"/>
        <v>0.66666666666666663</v>
      </c>
      <c r="J22" s="3">
        <f t="shared" si="20"/>
        <v>0.83333333333333337</v>
      </c>
      <c r="K22" s="3">
        <f t="shared" si="20"/>
        <v>0</v>
      </c>
      <c r="L22" s="3">
        <f t="shared" si="20"/>
        <v>0</v>
      </c>
      <c r="M22" s="3">
        <f t="shared" si="20"/>
        <v>2.6111111111111112</v>
      </c>
    </row>
    <row r="23" spans="1:20" x14ac:dyDescent="0.25">
      <c r="A23" s="2" t="str">
        <f t="shared" si="19"/>
        <v>John Van Meurs</v>
      </c>
      <c r="B23" s="1"/>
      <c r="C23" s="3">
        <f t="shared" ref="C23:M23" si="21">IF(ISNUMBER($B5),C5/$B5," ")</f>
        <v>3.7777777777777777</v>
      </c>
      <c r="D23" s="3">
        <f t="shared" si="21"/>
        <v>0.55555555555555558</v>
      </c>
      <c r="E23" s="3">
        <f t="shared" si="21"/>
        <v>3.7222222222222223</v>
      </c>
      <c r="F23" s="3">
        <f t="shared" si="21"/>
        <v>7</v>
      </c>
      <c r="G23" s="3">
        <f t="shared" si="21"/>
        <v>2.6666666666666665</v>
      </c>
      <c r="H23" s="3">
        <f t="shared" si="21"/>
        <v>2.5555555555555554</v>
      </c>
      <c r="I23" s="3">
        <f t="shared" si="21"/>
        <v>0.33333333333333331</v>
      </c>
      <c r="J23" s="3">
        <f t="shared" si="21"/>
        <v>1.3888888888888888</v>
      </c>
      <c r="K23" s="3">
        <f t="shared" si="21"/>
        <v>0</v>
      </c>
      <c r="L23" s="3">
        <f t="shared" si="21"/>
        <v>0</v>
      </c>
      <c r="M23" s="3">
        <f t="shared" si="21"/>
        <v>12.944444444444445</v>
      </c>
    </row>
    <row r="24" spans="1:20" x14ac:dyDescent="0.25">
      <c r="A24" s="2" t="str">
        <f t="shared" si="19"/>
        <v>Simon Skinner</v>
      </c>
      <c r="B24" s="1"/>
      <c r="C24" s="3">
        <f t="shared" ref="C24:M24" si="22">IF(ISNUMBER($B6),C6/$B6," ")</f>
        <v>2.0625</v>
      </c>
      <c r="D24" s="3">
        <f t="shared" si="22"/>
        <v>0</v>
      </c>
      <c r="E24" s="3">
        <f t="shared" si="22"/>
        <v>0.375</v>
      </c>
      <c r="F24" s="3">
        <f t="shared" si="22"/>
        <v>4.25</v>
      </c>
      <c r="G24" s="3">
        <f t="shared" si="22"/>
        <v>0.5</v>
      </c>
      <c r="H24" s="3">
        <f t="shared" si="22"/>
        <v>0.9375</v>
      </c>
      <c r="I24" s="3">
        <f t="shared" si="22"/>
        <v>0.1875</v>
      </c>
      <c r="J24" s="3">
        <f t="shared" si="22"/>
        <v>1.3125</v>
      </c>
      <c r="K24" s="3">
        <f t="shared" si="22"/>
        <v>0</v>
      </c>
      <c r="L24" s="3">
        <f t="shared" si="22"/>
        <v>0</v>
      </c>
      <c r="M24" s="3">
        <f t="shared" si="22"/>
        <v>4.5</v>
      </c>
    </row>
    <row r="25" spans="1:20" x14ac:dyDescent="0.25">
      <c r="A25" s="2" t="str">
        <f t="shared" si="19"/>
        <v>Paule Radulovich</v>
      </c>
      <c r="B25" s="1"/>
      <c r="C25" s="3">
        <f t="shared" ref="C25:M25" si="23">IF(ISNUMBER($B7),C7/$B7," ")</f>
        <v>0.75</v>
      </c>
      <c r="D25" s="3">
        <f t="shared" si="23"/>
        <v>0.8125</v>
      </c>
      <c r="E25" s="3">
        <f t="shared" si="23"/>
        <v>0.375</v>
      </c>
      <c r="F25" s="3">
        <f t="shared" si="23"/>
        <v>2.0625</v>
      </c>
      <c r="G25" s="3">
        <f t="shared" si="23"/>
        <v>1.5625</v>
      </c>
      <c r="H25" s="3">
        <f t="shared" si="23"/>
        <v>0.6875</v>
      </c>
      <c r="I25" s="3">
        <f t="shared" si="23"/>
        <v>0</v>
      </c>
      <c r="J25" s="3">
        <f t="shared" si="23"/>
        <v>1.4375</v>
      </c>
      <c r="K25" s="3">
        <f t="shared" si="23"/>
        <v>0</v>
      </c>
      <c r="L25" s="3">
        <f t="shared" si="23"/>
        <v>0</v>
      </c>
      <c r="M25" s="3">
        <f t="shared" si="23"/>
        <v>4.3125</v>
      </c>
    </row>
    <row r="26" spans="1:20" x14ac:dyDescent="0.25">
      <c r="A26" s="2" t="str">
        <f t="shared" si="19"/>
        <v>Jonathan Lang</v>
      </c>
      <c r="B26" s="1"/>
      <c r="C26" s="3">
        <f t="shared" ref="C26:M26" si="24">IF(ISNUMBER($B8),C8/$B8," ")</f>
        <v>1.625</v>
      </c>
      <c r="D26" s="3">
        <f t="shared" si="24"/>
        <v>0.5625</v>
      </c>
      <c r="E26" s="3">
        <f t="shared" si="24"/>
        <v>0.6875</v>
      </c>
      <c r="F26" s="3">
        <f t="shared" si="24"/>
        <v>3.6875</v>
      </c>
      <c r="G26" s="3">
        <f t="shared" si="24"/>
        <v>2.25</v>
      </c>
      <c r="H26" s="3">
        <f t="shared" si="24"/>
        <v>1.125</v>
      </c>
      <c r="I26" s="3">
        <f t="shared" si="24"/>
        <v>6.25E-2</v>
      </c>
      <c r="J26" s="3">
        <f t="shared" si="24"/>
        <v>0.9375</v>
      </c>
      <c r="K26" s="3">
        <f t="shared" si="24"/>
        <v>0.125</v>
      </c>
      <c r="L26" s="3">
        <f t="shared" si="24"/>
        <v>0</v>
      </c>
      <c r="M26" s="3">
        <f t="shared" si="24"/>
        <v>5.625</v>
      </c>
    </row>
    <row r="27" spans="1:20" x14ac:dyDescent="0.25">
      <c r="A27" s="2" t="str">
        <f t="shared" si="19"/>
        <v>Lewis Carmichael</v>
      </c>
      <c r="B27" s="1"/>
      <c r="C27" s="3">
        <f t="shared" ref="C27:M27" si="25">IF(ISNUMBER($B9),C9/$B9," ")</f>
        <v>1.5333333333333334</v>
      </c>
      <c r="D27" s="3">
        <f t="shared" si="25"/>
        <v>0</v>
      </c>
      <c r="E27" s="3">
        <f t="shared" si="25"/>
        <v>0.8</v>
      </c>
      <c r="F27" s="3">
        <f t="shared" si="25"/>
        <v>5.0666666666666664</v>
      </c>
      <c r="G27" s="3">
        <f t="shared" si="25"/>
        <v>1.2</v>
      </c>
      <c r="H27" s="3">
        <f t="shared" si="25"/>
        <v>0.66666666666666663</v>
      </c>
      <c r="I27" s="3">
        <f t="shared" si="25"/>
        <v>0.46666666666666667</v>
      </c>
      <c r="J27" s="3">
        <f t="shared" si="25"/>
        <v>2.8666666666666667</v>
      </c>
      <c r="K27" s="3">
        <f t="shared" si="25"/>
        <v>6.6666666666666666E-2</v>
      </c>
      <c r="L27" s="3">
        <f t="shared" si="25"/>
        <v>0</v>
      </c>
      <c r="M27" s="3">
        <f t="shared" si="25"/>
        <v>3.8666666666666667</v>
      </c>
    </row>
    <row r="28" spans="1:20" x14ac:dyDescent="0.25">
      <c r="A28" s="2" t="str">
        <f t="shared" si="19"/>
        <v>Chris Colosimo</v>
      </c>
      <c r="B28" s="1"/>
      <c r="C28" s="3">
        <f t="shared" ref="C28:M28" si="26">IF(ISNUMBER($B10),C10/$B10," ")</f>
        <v>2.7142857142857144</v>
      </c>
      <c r="D28" s="3">
        <f t="shared" si="26"/>
        <v>0</v>
      </c>
      <c r="E28" s="3">
        <f t="shared" si="26"/>
        <v>1.6428571428571428</v>
      </c>
      <c r="F28" s="3">
        <f t="shared" si="26"/>
        <v>8.4285714285714288</v>
      </c>
      <c r="G28" s="3">
        <f t="shared" si="26"/>
        <v>1.5</v>
      </c>
      <c r="H28" s="3">
        <f t="shared" si="26"/>
        <v>2.4285714285714284</v>
      </c>
      <c r="I28" s="3">
        <f t="shared" si="26"/>
        <v>1.2857142857142858</v>
      </c>
      <c r="J28" s="3">
        <f t="shared" si="26"/>
        <v>2.2857142857142856</v>
      </c>
      <c r="K28" s="3">
        <f t="shared" si="26"/>
        <v>0</v>
      </c>
      <c r="L28" s="3">
        <f t="shared" si="26"/>
        <v>0</v>
      </c>
      <c r="M28" s="3">
        <f t="shared" si="26"/>
        <v>7.0714285714285712</v>
      </c>
    </row>
    <row r="29" spans="1:20" x14ac:dyDescent="0.25">
      <c r="A29" s="2" t="str">
        <f t="shared" si="19"/>
        <v>Ryan Storch</v>
      </c>
      <c r="B29" s="1"/>
      <c r="C29" s="3">
        <f t="shared" ref="C29:M29" si="27">IF(ISNUMBER($B11),C11/$B11," ")</f>
        <v>0.9</v>
      </c>
      <c r="D29" s="3">
        <f t="shared" si="27"/>
        <v>0.9</v>
      </c>
      <c r="E29" s="3">
        <f t="shared" si="27"/>
        <v>1.2</v>
      </c>
      <c r="F29" s="3">
        <f t="shared" si="27"/>
        <v>2.5</v>
      </c>
      <c r="G29" s="3">
        <f t="shared" si="27"/>
        <v>1.9</v>
      </c>
      <c r="H29" s="3">
        <f t="shared" si="27"/>
        <v>1.1000000000000001</v>
      </c>
      <c r="I29" s="3">
        <f t="shared" si="27"/>
        <v>0</v>
      </c>
      <c r="J29" s="3">
        <f t="shared" si="27"/>
        <v>1.2</v>
      </c>
      <c r="K29" s="3">
        <f t="shared" si="27"/>
        <v>0</v>
      </c>
      <c r="L29" s="3">
        <f t="shared" si="27"/>
        <v>0</v>
      </c>
      <c r="M29" s="3">
        <f t="shared" si="27"/>
        <v>5.7</v>
      </c>
    </row>
    <row r="30" spans="1:20" x14ac:dyDescent="0.25">
      <c r="A30" s="2" t="str">
        <f t="shared" si="19"/>
        <v>Grant Astle</v>
      </c>
      <c r="B30" s="1"/>
      <c r="C30" s="3">
        <f t="shared" ref="C30:M30" si="28">IF(ISNUMBER($B12),C12/$B12," ")</f>
        <v>4</v>
      </c>
      <c r="D30" s="3">
        <f t="shared" si="28"/>
        <v>0</v>
      </c>
      <c r="E30" s="3">
        <f t="shared" si="28"/>
        <v>1.5</v>
      </c>
      <c r="F30" s="3">
        <f t="shared" si="28"/>
        <v>5</v>
      </c>
      <c r="G30" s="3">
        <f t="shared" si="28"/>
        <v>1</v>
      </c>
      <c r="H30" s="3">
        <f t="shared" si="28"/>
        <v>1</v>
      </c>
      <c r="I30" s="3">
        <f t="shared" si="28"/>
        <v>0</v>
      </c>
      <c r="J30" s="3">
        <f t="shared" si="28"/>
        <v>1.5</v>
      </c>
      <c r="K30" s="3">
        <f t="shared" si="28"/>
        <v>0</v>
      </c>
      <c r="L30" s="3">
        <f t="shared" si="28"/>
        <v>0</v>
      </c>
      <c r="M30" s="3">
        <f t="shared" si="28"/>
        <v>9.5</v>
      </c>
    </row>
    <row r="31" spans="1:20" x14ac:dyDescent="0.25">
      <c r="A31" s="2" t="str">
        <f t="shared" si="19"/>
        <v>Chris Cano</v>
      </c>
      <c r="B31" s="1"/>
      <c r="C31" s="3">
        <f t="shared" ref="C31:M31" si="29">IF(ISNUMBER($B13),C13/$B13," ")</f>
        <v>0</v>
      </c>
      <c r="D31" s="3">
        <f t="shared" si="29"/>
        <v>0.5</v>
      </c>
      <c r="E31" s="3">
        <f t="shared" si="29"/>
        <v>0</v>
      </c>
      <c r="F31" s="3">
        <f t="shared" si="29"/>
        <v>2</v>
      </c>
      <c r="G31" s="3">
        <f t="shared" si="29"/>
        <v>3</v>
      </c>
      <c r="H31" s="3">
        <f t="shared" si="29"/>
        <v>0</v>
      </c>
      <c r="I31" s="3">
        <f t="shared" si="29"/>
        <v>0</v>
      </c>
      <c r="J31" s="3">
        <f t="shared" si="29"/>
        <v>1</v>
      </c>
      <c r="K31" s="3">
        <f t="shared" si="29"/>
        <v>0</v>
      </c>
      <c r="L31" s="3">
        <f t="shared" si="29"/>
        <v>0</v>
      </c>
      <c r="M31" s="3">
        <f t="shared" si="29"/>
        <v>1.5</v>
      </c>
    </row>
    <row r="32" spans="1:20" x14ac:dyDescent="0.25">
      <c r="A32" s="2" t="str">
        <f t="shared" si="19"/>
        <v>Grant Astles</v>
      </c>
      <c r="B32" s="1"/>
      <c r="C32" s="3">
        <f t="shared" ref="C32:M32" si="30">IF(ISNUMBER($B14),C14/$B14," ")</f>
        <v>5</v>
      </c>
      <c r="D32" s="3">
        <f t="shared" si="30"/>
        <v>0</v>
      </c>
      <c r="E32" s="3">
        <f t="shared" si="30"/>
        <v>0</v>
      </c>
      <c r="F32" s="3">
        <f t="shared" si="30"/>
        <v>7</v>
      </c>
      <c r="G32" s="3">
        <f t="shared" si="30"/>
        <v>0.5</v>
      </c>
      <c r="H32" s="3">
        <f t="shared" si="30"/>
        <v>1</v>
      </c>
      <c r="I32" s="3">
        <f t="shared" si="30"/>
        <v>0</v>
      </c>
      <c r="J32" s="3">
        <f t="shared" si="30"/>
        <v>2</v>
      </c>
      <c r="K32" s="3">
        <f t="shared" si="30"/>
        <v>0</v>
      </c>
      <c r="L32" s="3">
        <f t="shared" si="30"/>
        <v>0</v>
      </c>
      <c r="M32" s="3">
        <f t="shared" si="30"/>
        <v>10</v>
      </c>
    </row>
    <row r="33" spans="1:13" x14ac:dyDescent="0.25">
      <c r="A33" s="2" t="str">
        <f t="shared" si="19"/>
        <v>Cameron Paule</v>
      </c>
      <c r="B33" s="1"/>
      <c r="C33" s="3">
        <f t="shared" ref="C33:M33" si="31">IF(ISNUMBER($B15),C15/$B15," ")</f>
        <v>4</v>
      </c>
      <c r="D33" s="3">
        <f t="shared" si="31"/>
        <v>0</v>
      </c>
      <c r="E33" s="3">
        <f t="shared" si="31"/>
        <v>2</v>
      </c>
      <c r="F33" s="3">
        <f t="shared" si="31"/>
        <v>6</v>
      </c>
      <c r="G33" s="3">
        <f t="shared" si="31"/>
        <v>0</v>
      </c>
      <c r="H33" s="3">
        <f t="shared" si="31"/>
        <v>4</v>
      </c>
      <c r="I33" s="3">
        <f t="shared" si="31"/>
        <v>0</v>
      </c>
      <c r="J33" s="3">
        <f t="shared" si="31"/>
        <v>0</v>
      </c>
      <c r="K33" s="3">
        <f t="shared" si="31"/>
        <v>0</v>
      </c>
      <c r="L33" s="3">
        <f t="shared" si="31"/>
        <v>0</v>
      </c>
      <c r="M33" s="3">
        <f t="shared" si="31"/>
        <v>10</v>
      </c>
    </row>
    <row r="34" spans="1:13" x14ac:dyDescent="0.25">
      <c r="A34" s="2" t="str">
        <f t="shared" si="19"/>
        <v>Kogul Komi</v>
      </c>
      <c r="B34" s="1"/>
      <c r="C34" s="3">
        <f t="shared" ref="C34:M34" si="32">IF(ISNUMBER($B16),C16/$B16," ")</f>
        <v>3</v>
      </c>
      <c r="D34" s="3">
        <f t="shared" si="32"/>
        <v>1</v>
      </c>
      <c r="E34" s="3">
        <f t="shared" si="32"/>
        <v>0</v>
      </c>
      <c r="F34" s="3">
        <f t="shared" si="32"/>
        <v>3</v>
      </c>
      <c r="G34" s="3">
        <f t="shared" si="32"/>
        <v>0</v>
      </c>
      <c r="H34" s="3">
        <f t="shared" si="32"/>
        <v>1</v>
      </c>
      <c r="I34" s="3">
        <f t="shared" si="32"/>
        <v>0</v>
      </c>
      <c r="J34" s="3">
        <f t="shared" si="32"/>
        <v>4</v>
      </c>
      <c r="K34" s="3">
        <f t="shared" si="32"/>
        <v>0</v>
      </c>
      <c r="L34" s="3">
        <f t="shared" si="32"/>
        <v>0</v>
      </c>
      <c r="M34" s="3">
        <f t="shared" si="32"/>
        <v>9</v>
      </c>
    </row>
    <row r="35" spans="1:13" x14ac:dyDescent="0.25">
      <c r="A35" s="2" t="str">
        <f t="shared" si="19"/>
        <v xml:space="preserve"> </v>
      </c>
      <c r="B35" s="1"/>
      <c r="C35" s="3" t="str">
        <f t="shared" ref="C35:M35" si="33">IF(ISNUMBER($B17),C17/$B17," ")</f>
        <v xml:space="preserve"> </v>
      </c>
      <c r="D35" s="3" t="str">
        <f t="shared" si="33"/>
        <v xml:space="preserve"> </v>
      </c>
      <c r="E35" s="3" t="str">
        <f t="shared" si="33"/>
        <v xml:space="preserve"> </v>
      </c>
      <c r="F35" s="3" t="str">
        <f t="shared" si="33"/>
        <v xml:space="preserve"> </v>
      </c>
      <c r="G35" s="3" t="str">
        <f t="shared" si="33"/>
        <v xml:space="preserve"> </v>
      </c>
      <c r="H35" s="3" t="str">
        <f t="shared" si="33"/>
        <v xml:space="preserve"> </v>
      </c>
      <c r="I35" s="3" t="str">
        <f t="shared" si="33"/>
        <v xml:space="preserve"> </v>
      </c>
      <c r="J35" s="3" t="str">
        <f t="shared" si="33"/>
        <v xml:space="preserve"> </v>
      </c>
      <c r="K35" s="3" t="str">
        <f t="shared" si="33"/>
        <v xml:space="preserve"> </v>
      </c>
      <c r="L35" s="3" t="str">
        <f t="shared" si="33"/>
        <v xml:space="preserve"> </v>
      </c>
      <c r="M35" s="3" t="str">
        <f t="shared" si="33"/>
        <v xml:space="preserve"> </v>
      </c>
    </row>
    <row r="36" spans="1:13" x14ac:dyDescent="0.25">
      <c r="A36" s="2" t="str">
        <f t="shared" si="19"/>
        <v xml:space="preserve"> </v>
      </c>
      <c r="B36" s="1"/>
      <c r="C36" s="3" t="str">
        <f t="shared" ref="C36:M36" si="34">IF(ISNUMBER($B18),C18/$B18," ")</f>
        <v xml:space="preserve"> </v>
      </c>
      <c r="D36" s="3" t="str">
        <f t="shared" si="34"/>
        <v xml:space="preserve"> </v>
      </c>
      <c r="E36" s="3" t="str">
        <f t="shared" si="34"/>
        <v xml:space="preserve"> </v>
      </c>
      <c r="F36" s="3" t="str">
        <f t="shared" si="34"/>
        <v xml:space="preserve"> </v>
      </c>
      <c r="G36" s="3" t="str">
        <f t="shared" si="34"/>
        <v xml:space="preserve"> </v>
      </c>
      <c r="H36" s="3" t="str">
        <f t="shared" si="34"/>
        <v xml:space="preserve"> </v>
      </c>
      <c r="I36" s="3" t="str">
        <f t="shared" si="34"/>
        <v xml:space="preserve"> </v>
      </c>
      <c r="J36" s="3" t="str">
        <f t="shared" si="34"/>
        <v xml:space="preserve"> </v>
      </c>
      <c r="K36" s="3" t="str">
        <f t="shared" si="34"/>
        <v xml:space="preserve"> </v>
      </c>
      <c r="L36" s="3" t="str">
        <f t="shared" si="34"/>
        <v xml:space="preserve"> </v>
      </c>
      <c r="M36" s="3" t="str">
        <f t="shared" si="34"/>
        <v xml:space="preserve"> </v>
      </c>
    </row>
  </sheetData>
  <mergeCells count="3">
    <mergeCell ref="A19:M19"/>
    <mergeCell ref="A20:M20"/>
    <mergeCell ref="A2:P2"/>
  </mergeCells>
  <conditionalFormatting sqref="A4:A16">
    <cfRule type="expression" dxfId="8" priority="12">
      <formula>O4&gt;12</formula>
    </cfRule>
  </conditionalFormatting>
  <conditionalFormatting sqref="A4:A18">
    <cfRule type="expression" dxfId="7" priority="3">
      <formula>EXACT(A4,T4)</formula>
    </cfRule>
  </conditionalFormatting>
  <conditionalFormatting sqref="A17:A18">
    <cfRule type="expression" dxfId="6" priority="4">
      <formula>O17&gt;13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Top 15</vt:lpstr>
      <vt:lpstr>Leaders</vt:lpstr>
      <vt:lpstr>AKOM</vt:lpstr>
      <vt:lpstr>Brownies</vt:lpstr>
      <vt:lpstr>Chicken Dinners</vt:lpstr>
      <vt:lpstr>Funguys</vt:lpstr>
      <vt:lpstr>Googong Hogs</vt:lpstr>
      <vt:lpstr>Hornets</vt:lpstr>
      <vt:lpstr>Raiders</vt:lpstr>
      <vt:lpstr>Strugglers</vt:lpstr>
      <vt:lpstr>TBA</vt:lpstr>
      <vt:lpstr>Thunder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2026-06-24T06:42:56Z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